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edger" sheetId="1" r:id="rId1"/>
    <sheet name="P&amp;L" sheetId="2" r:id="rId2"/>
    <sheet name="By account" sheetId="3" r:id="rId3"/>
    <sheet name="Questions" sheetId="4" r:id="rId4"/>
    <sheet name="Notes" sheetId="5" r:id="rId5"/>
  </sheets>
  <definedNames>
    <definedName name="_xlnm._FilterDatabase" localSheetId="0" hidden="1">Ledger!$A$1:$H$152</definedName>
  </definedNames>
  <calcPr calcId="124519" fullCalcOnLoad="1"/>
</workbook>
</file>

<file path=xl/sharedStrings.xml><?xml version="1.0" encoding="utf-8"?>
<sst xmlns="http://schemas.openxmlformats.org/spreadsheetml/2006/main" count="941" uniqueCount="221">
  <si>
    <t>date</t>
  </si>
  <si>
    <t>description</t>
  </si>
  <si>
    <t>amount</t>
  </si>
  <si>
    <t>account</t>
  </si>
  <si>
    <t>category</t>
  </si>
  <si>
    <t>reason</t>
  </si>
  <si>
    <t>receipt</t>
  </si>
  <si>
    <t>source_file</t>
  </si>
  <si>
    <t>SQUARE INC DEPOSIT</t>
  </si>
  <si>
    <t>Checking</t>
  </si>
  <si>
    <t>Sales</t>
  </si>
  <si>
    <t>Square deposit = sales per request</t>
  </si>
  <si>
    <t>bank_oct_2026.csv</t>
  </si>
  <si>
    <t>HOMEFRONT PROPERTY MGMT RENT OCT</t>
  </si>
  <si>
    <t>Rent</t>
  </si>
  <si>
    <t>Monthly rent</t>
  </si>
  <si>
    <t>STARBUCKS</t>
  </si>
  <si>
    <t>Meals</t>
  </si>
  <si>
    <t>Coffee/restaurant; business purpose unconfirmed</t>
  </si>
  <si>
    <t>SQ *GAS PROPANE</t>
  </si>
  <si>
    <t>Utilities</t>
  </si>
  <si>
    <t>Propane for cooking</t>
  </si>
  <si>
    <t>FAREWAY PRODUCE</t>
  </si>
  <si>
    <t>Cost of Goods Sold</t>
  </si>
  <si>
    <t>Food/ingredient vendor</t>
  </si>
  <si>
    <t>WALMART SUPERCENTER</t>
  </si>
  <si>
    <t>Food/ingredient vendor; general store, may include non-food</t>
  </si>
  <si>
    <t>HOME DEPOT 6502</t>
  </si>
  <si>
    <t>Supplies</t>
  </si>
  <si>
    <t>Hardware store; no receipt, assumed truck/kitchen supplies</t>
  </si>
  <si>
    <t>LA MICHOACANA MEAT MARKET</t>
  </si>
  <si>
    <t>LIBERTY MUTUAL INS</t>
  </si>
  <si>
    <t>Insurance</t>
  </si>
  <si>
    <t>H-E-B CURBSIDE</t>
  </si>
  <si>
    <t>UBER EATS PAYOUT</t>
  </si>
  <si>
    <t>Delivery platform payout; treated as sales (net of Uber fees, gross unknown)</t>
  </si>
  <si>
    <t>SYSCO AUSTIN</t>
  </si>
  <si>
    <t>Visa 4471</t>
  </si>
  <si>
    <t>card_4471_oct_2026.pdf</t>
  </si>
  <si>
    <t>AUSTIN ENERGY AUTOPAY</t>
  </si>
  <si>
    <t>Electric / phone bill</t>
  </si>
  <si>
    <t>SQ *TORTILLERIA LA ESPERANZA</t>
  </si>
  <si>
    <t>TRANSFER TO OWNER J MARTINEZ</t>
  </si>
  <si>
    <t>Owner Draws</t>
  </si>
  <si>
    <t>Owner transfer = draw per request</t>
  </si>
  <si>
    <t>LOWES #1840</t>
  </si>
  <si>
    <t>TACO TRUCK PERMIT RENEW ONLINE</t>
  </si>
  <si>
    <t>Taxes and Licenses</t>
  </si>
  <si>
    <t>Permit/license or sales tax payment; see Questions</t>
  </si>
  <si>
    <t>ATT*BILL PAYMENT</t>
  </si>
  <si>
    <t>ADOBE CREATIVE CLOUD</t>
  </si>
  <si>
    <t>Software and Subscriptions</t>
  </si>
  <si>
    <t>GUSTO PAYROLL 1093847</t>
  </si>
  <si>
    <t>Payroll and Wages</t>
  </si>
  <si>
    <t>Payroll run; may include employer taxes (breakdown not shown)</t>
  </si>
  <si>
    <t>SHELL OIL 57444</t>
  </si>
  <si>
    <t>Vehicle and Fuel</t>
  </si>
  <si>
    <t>Fuel</t>
  </si>
  <si>
    <t>RESTAURANT DEPOT #114</t>
  </si>
  <si>
    <t>Receipt: chicken, tortillas, rice (split 1 of 2)</t>
  </si>
  <si>
    <t>receipt1.pdf</t>
  </si>
  <si>
    <t>Receipt: napkins (split 2 of 2)</t>
  </si>
  <si>
    <t>NETFLIX.COM</t>
  </si>
  <si>
    <t>Uncategorized</t>
  </si>
  <si>
    <t>Looks personal; suggested treatment Owner Draw, awaiting your decision</t>
  </si>
  <si>
    <t>DELTA AIR LINES</t>
  </si>
  <si>
    <t>Travel</t>
  </si>
  <si>
    <t>Travel; business purpose needed</t>
  </si>
  <si>
    <t>SQUARE INC FEES</t>
  </si>
  <si>
    <t>Bank and Merchant Fees</t>
  </si>
  <si>
    <t>Square processing fees</t>
  </si>
  <si>
    <t>SPOTIFY USA</t>
  </si>
  <si>
    <t>MARRIOTT AUSTIN</t>
  </si>
  <si>
    <t>PELOTON MEMBERSHIP</t>
  </si>
  <si>
    <t>CHEVRON</t>
  </si>
  <si>
    <t>AMZN MKTP US*2K4LL</t>
  </si>
  <si>
    <t>Amazon purchase, items unknown</t>
  </si>
  <si>
    <t>GOOGLE *WORKSPACE</t>
  </si>
  <si>
    <t>TX COMPTROLLER SALES TAX</t>
  </si>
  <si>
    <t>CHIPOTLE 2204</t>
  </si>
  <si>
    <t>JOES AUTO REPAIR</t>
  </si>
  <si>
    <t>Receipt: truck oil change (split 1 of 2)</t>
  </si>
  <si>
    <t>receipt3.pdf</t>
  </si>
  <si>
    <t>Repairs and Maintenance</t>
  </si>
  <si>
    <t>Receipt: generator tune-up 145.00 + shop fee 12.00 + tax 20.30 (split 2 of 2)</t>
  </si>
  <si>
    <t>AMAZON.COM*3J7KD</t>
  </si>
  <si>
    <t>HEB #482</t>
  </si>
  <si>
    <t>SBA LOAN PMT 7a</t>
  </si>
  <si>
    <t>Loan Payments</t>
  </si>
  <si>
    <t>Interest vs principal unknown</t>
  </si>
  <si>
    <t>ROBLOX*GIFTCARD</t>
  </si>
  <si>
    <t>CHECK #1042</t>
  </si>
  <si>
    <t>Payee unknown</t>
  </si>
  <si>
    <t>UBER *TRIP</t>
  </si>
  <si>
    <t>QUICKBOOKS ONLINE</t>
  </si>
  <si>
    <t>EVENT PERMIT CITY OF AUSTIN</t>
  </si>
  <si>
    <t>Permit fee</t>
  </si>
  <si>
    <t>FIRST TEXAS BANK CARD PAYMENT</t>
  </si>
  <si>
    <t>Transfers</t>
  </si>
  <si>
    <t>Card payment from checking; card purchases are the expenses</t>
  </si>
  <si>
    <t>PAYMENT THANK YOU</t>
  </si>
  <si>
    <t>FACEBK ADS 8842</t>
  </si>
  <si>
    <t>Advertising</t>
  </si>
  <si>
    <t>Facebook ads</t>
  </si>
  <si>
    <t>SQ *PROPANE EXPRESS</t>
  </si>
  <si>
    <t>ZELLE FROM DANIEL RUIZ</t>
  </si>
  <si>
    <t>Unknown incoming Zelle; could be sales, loan, or contribution</t>
  </si>
  <si>
    <t>THE HOME DEPOT</t>
  </si>
  <si>
    <t>CANVA PRO</t>
  </si>
  <si>
    <t>AMZN MKTP US*8B1QP</t>
  </si>
  <si>
    <t>TARGET 00021</t>
  </si>
  <si>
    <t>AUSTIN HEALTH PERMIT</t>
  </si>
  <si>
    <t>EXXON 4410</t>
  </si>
  <si>
    <t>LA QUINTA INN</t>
  </si>
  <si>
    <t>ATM WITHDRAWAL</t>
  </si>
  <si>
    <t>Cash withdrawal, purpose unknown (possible draw)</t>
  </si>
  <si>
    <t>ZAPIER.COM</t>
  </si>
  <si>
    <t>DEPOSIT REFUND RESTAURANT DEPOT</t>
  </si>
  <si>
    <t>Refunds and Returns</t>
  </si>
  <si>
    <t>Vendor deposit refund</t>
  </si>
  <si>
    <t>DOORDASH*DASHPASS</t>
  </si>
  <si>
    <t>AUSTIN LINEN SERVICE</t>
  </si>
  <si>
    <t>Receipt: apron rental 64.00 + towel service 48.00</t>
  </si>
  <si>
    <t>receipt5.pdf</t>
  </si>
  <si>
    <t>MONTHLY SERVICE FEE</t>
  </si>
  <si>
    <t>Bank monthly fee</t>
  </si>
  <si>
    <t>Profit &amp; Loss, October 2026</t>
  </si>
  <si>
    <t>INCOME</t>
  </si>
  <si>
    <t>Other Income</t>
  </si>
  <si>
    <t>Total Income</t>
  </si>
  <si>
    <t>COST OF GOODS SOLD</t>
  </si>
  <si>
    <t>Gross Profit</t>
  </si>
  <si>
    <t>EXPENSES</t>
  </si>
  <si>
    <t>Professional Fees</t>
  </si>
  <si>
    <t>Loan Payments (interest/principal split unknown)</t>
  </si>
  <si>
    <t>Refunds and Returns (net; reduces expense)</t>
  </si>
  <si>
    <t>Uncategorized (pending your review)</t>
  </si>
  <si>
    <t>Total Expenses</t>
  </si>
  <si>
    <t>NET INCOME (October 2026)</t>
  </si>
  <si>
    <t>BELOW THE LINE (not in net income)</t>
  </si>
  <si>
    <t>Owner Draws (equity)</t>
  </si>
  <si>
    <t>Owner Contributions (equity)</t>
  </si>
  <si>
    <t>Transfers between own accounts (should be 0)</t>
  </si>
  <si>
    <t>CHECK: Net income - draws + contributions</t>
  </si>
  <si>
    <t>CHECK: Ledger total excluding Transfers</t>
  </si>
  <si>
    <t>Difference (should be 0)</t>
  </si>
  <si>
    <t>money in</t>
  </si>
  <si>
    <t>money out</t>
  </si>
  <si>
    <t>net</t>
  </si>
  <si>
    <t>Total</t>
  </si>
  <si>
    <t>Includes the $1,500 card payment as out of Checking and in on Visa (a transfer).</t>
  </si>
  <si>
    <t>what</t>
  </si>
  <si>
    <t>row (Ledger)</t>
  </si>
  <si>
    <t>your guess</t>
  </si>
  <si>
    <t>what you need</t>
  </si>
  <si>
    <t>Probable duplicate</t>
  </si>
  <si>
    <t>Same date/amount/vendor twice on 10/14; may be a double charge</t>
  </si>
  <si>
    <t>Confirm if two purchases or one; if duplicate, ask bank/vendor for refund</t>
  </si>
  <si>
    <t>Identical Sysco charges 10/30</t>
  </si>
  <si>
    <t>Confirm both are valid</t>
  </si>
  <si>
    <t>Possible personal spending</t>
  </si>
  <si>
    <t>Personal (streaming/fitness/gift card/family store/DashPass); suggest Owner Draw</t>
  </si>
  <si>
    <t>Tell us if business or draw</t>
  </si>
  <si>
    <t>Uncategorized: unknown incoming</t>
  </si>
  <si>
    <t>Unknown; not categorized as income</t>
  </si>
  <si>
    <t>What is this from Daniel Ruiz? (sale, loan, owner contribution?)</t>
  </si>
  <si>
    <t>Uncategorized: check</t>
  </si>
  <si>
    <t>Unknown payee</t>
  </si>
  <si>
    <t>Who was check #1042 written to and why?</t>
  </si>
  <si>
    <t>Uncategorized: cash withdrawal</t>
  </si>
  <si>
    <t>Possibly owner draw or cash for the truck</t>
  </si>
  <si>
    <t>What was the cash used for?</t>
  </si>
  <si>
    <t>Uncategorized: Amazon purchase</t>
  </si>
  <si>
    <t>Unknown items</t>
  </si>
  <si>
    <t>Send order details so we can categorize</t>
  </si>
  <si>
    <t>Loan payment</t>
  </si>
  <si>
    <t>SBA 7(a) loan; interest vs principal not shown</t>
  </si>
  <si>
    <t>Send loan statement for interest/principal split; currently shown as a single line</t>
  </si>
  <si>
    <t>Owner transfer (draw)</t>
  </si>
  <si>
    <t>Treated as owner draw per request</t>
  </si>
  <si>
    <t>Confirm</t>
  </si>
  <si>
    <t>Sales tax payment</t>
  </si>
  <si>
    <t>Sales tax remittance, put in Taxes and Licenses</t>
  </si>
  <si>
    <t>Confirm what period it covers and how you want it recorded</t>
  </si>
  <si>
    <t>Large travel item</t>
  </si>
  <si>
    <t>Travel; unusual for a single truck</t>
  </si>
  <si>
    <t>What was the trip for?</t>
  </si>
  <si>
    <t>Repeated "permit renew online" charges</t>
  </si>
  <si>
    <t>Seven different amounts on one description; pattern is unusual</t>
  </si>
  <si>
    <t>Are these all genuine permit/license fees? Please confirm or send receipts</t>
  </si>
  <si>
    <t>Large/unusual Starbucks</t>
  </si>
  <si>
    <t>Large coffee amounts for one stop; could be team/catering or personal</t>
  </si>
  <si>
    <t>Business purpose?</t>
  </si>
  <si>
    <t>Possible personal item</t>
  </si>
  <si>
    <t>Meal; may be personal</t>
  </si>
  <si>
    <t>Receipt with no statement match (receipt2.png)</t>
  </si>
  <si>
    <t>Home Depot 10/22/2026 cash, $98.96: propane regulator, hose clamps, gloves, garden hose. Not on statements; not added to ledger (card Home Depot 10/22 of $132.77 is a different amount)</t>
  </si>
  <si>
    <t>Was this paid from outside the accounts (owner cash)? Garden hose/gloves may be personal</t>
  </si>
  <si>
    <t>Receipt with no statement match (receipt4.png)</t>
  </si>
  <si>
    <t>Staples 10/15/2026 cash, $44.89: receipt paper 24.99, pens 6.49, birthday cards (personal) 9.99. Not on statements; not added</t>
  </si>
  <si>
    <t>Paid in cash by whom? Birthday cards $9.99 are personal</t>
  </si>
  <si>
    <t>Walmart / H-E-B / Home Depot / Lowes purchases without receipts</t>
  </si>
  <si>
    <t>Categorized as food COGS (Walmart, HEB) or Supplies (hardware); may include non-business items</t>
  </si>
  <si>
    <t>Send receipts if possible</t>
  </si>
  <si>
    <t>ASSUMPTIONS</t>
  </si>
  <si>
    <t>Business: taco truck, Austin TX. October 2026. Software: QuickBooks Online (import.csv Date,Description,Amount MM/DD/YYYY).</t>
  </si>
  <si>
    <t>Square deposits and Uber Eats payouts treated as Sales; owner transfers treated as Owner Draws (per request).</t>
  </si>
  <si>
    <t>Card payment of $1,500 appears in both accounts and is a Transfer (not an expense, excluded from import.csv).</t>
  </si>
  <si>
    <t>Receipt-matched card lines split on the Ledger into 2 rows (Restaurant Depot, Joe's Auto); import.csv uses the original unsplit statement amounts.</t>
  </si>
  <si>
    <t>Personal-looking items and unknown items left Uncategorized (shown as an expense line on the P&amp;L) until you decide.</t>
  </si>
  <si>
    <t>Loan payment shown whole as an expense line because interest/principal unknown. Sales tax payment shown under Taxes and Licenses; no classification advice given.</t>
  </si>
  <si>
    <t>RECONCILIATION</t>
  </si>
  <si>
    <t>Checking: 121 rows; opening balance 18,450.00 (derived from first running balance) + rows = 13,597.62; statement closing 13,597.62; running-balance mismatches: 0.</t>
  </si>
  <si>
    <t>Visa 4471: 28 rows; charges 3,674.42 and payments 1,500.00 match the statement summary (3,674.42 / 1,500.00).</t>
  </si>
  <si>
    <t>Ledger rows: 151 (= 149 statement rows + 2 extra from receipt splits); ledger total -7,026.80.</t>
  </si>
  <si>
    <t>Net income -4,026.80 = ledger sum excluding transfers -7,026.80 less draws -3,000.00 (see P&amp;L check rows).</t>
  </si>
  <si>
    <t>Spot check of 10 random rows vs source: see result below.</t>
  </si>
  <si>
    <t>FILES</t>
  </si>
  <si>
    <t>input/bank_oct_2026.csv (checking), card_4471_oct_2026.pdf (Visa), receipt1.pdf, receipt2.png, receipt3.pdf, receipt4.png, receipt5.pdf</t>
  </si>
  <si>
    <t>Receipts 1, 3, 5 matched to card lines; receipts 2 and 4 (cash) unmatched, on Questions.</t>
  </si>
  <si>
    <t>Spot check: 10 random ledger rows re-opened against source: 10/10 matched.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</si>
</sst>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#,##0.00;[Red]-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165" fontId="1" fillId="0" borderId="2" xfId="0" applyNumberFormat="1" applyFont="1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38.7109375" customWidth="1"/>
    <col min="3" max="4" width="12.7109375" customWidth="1"/>
    <col min="5" max="5" width="24.7109375" customWidth="1"/>
    <col min="6" max="6" width="60.7109375" customWidth="1"/>
    <col min="7" max="7" width="13.7109375" customWidth="1"/>
    <col min="8" max="8" width="24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46296</v>
      </c>
      <c r="B2" t="s">
        <v>8</v>
      </c>
      <c r="C2" s="3">
        <v>864.05</v>
      </c>
      <c r="D2" t="s">
        <v>9</v>
      </c>
      <c r="E2" t="s">
        <v>10</v>
      </c>
      <c r="F2" t="s">
        <v>11</v>
      </c>
      <c r="H2" t="s">
        <v>12</v>
      </c>
    </row>
    <row r="3" spans="1:8">
      <c r="A3" s="2">
        <v>46296</v>
      </c>
      <c r="B3" t="s">
        <v>13</v>
      </c>
      <c r="C3" s="3">
        <v>-1850</v>
      </c>
      <c r="D3" t="s">
        <v>9</v>
      </c>
      <c r="E3" t="s">
        <v>14</v>
      </c>
      <c r="F3" t="s">
        <v>15</v>
      </c>
      <c r="H3" t="s">
        <v>12</v>
      </c>
    </row>
    <row r="4" spans="1:8">
      <c r="A4" s="2">
        <v>46296</v>
      </c>
      <c r="B4" t="s">
        <v>16</v>
      </c>
      <c r="C4" s="3">
        <v>-17.6</v>
      </c>
      <c r="D4" t="s">
        <v>9</v>
      </c>
      <c r="E4" t="s">
        <v>17</v>
      </c>
      <c r="F4" t="s">
        <v>18</v>
      </c>
      <c r="H4" t="s">
        <v>12</v>
      </c>
    </row>
    <row r="5" spans="1:8">
      <c r="A5" s="2">
        <v>46296</v>
      </c>
      <c r="B5" t="s">
        <v>19</v>
      </c>
      <c r="C5" s="3">
        <v>-93.59999999999999</v>
      </c>
      <c r="D5" t="s">
        <v>9</v>
      </c>
      <c r="E5" t="s">
        <v>20</v>
      </c>
      <c r="F5" t="s">
        <v>21</v>
      </c>
      <c r="H5" t="s">
        <v>12</v>
      </c>
    </row>
    <row r="6" spans="1:8">
      <c r="A6" s="2">
        <v>46296</v>
      </c>
      <c r="B6" t="s">
        <v>22</v>
      </c>
      <c r="C6" s="3">
        <v>-8.08</v>
      </c>
      <c r="D6" t="s">
        <v>9</v>
      </c>
      <c r="E6" t="s">
        <v>23</v>
      </c>
      <c r="F6" t="s">
        <v>24</v>
      </c>
      <c r="H6" t="s">
        <v>12</v>
      </c>
    </row>
    <row r="7" spans="1:8">
      <c r="A7" s="2">
        <v>46296</v>
      </c>
      <c r="B7" t="s">
        <v>25</v>
      </c>
      <c r="C7" s="3">
        <v>-139.38</v>
      </c>
      <c r="D7" t="s">
        <v>9</v>
      </c>
      <c r="E7" t="s">
        <v>23</v>
      </c>
      <c r="F7" t="s">
        <v>26</v>
      </c>
      <c r="H7" t="s">
        <v>12</v>
      </c>
    </row>
    <row r="8" spans="1:8">
      <c r="A8" s="2">
        <v>46296</v>
      </c>
      <c r="B8" t="s">
        <v>27</v>
      </c>
      <c r="C8" s="3">
        <v>-146.35</v>
      </c>
      <c r="D8" t="s">
        <v>9</v>
      </c>
      <c r="E8" t="s">
        <v>28</v>
      </c>
      <c r="F8" t="s">
        <v>29</v>
      </c>
      <c r="H8" t="s">
        <v>12</v>
      </c>
    </row>
    <row r="9" spans="1:8">
      <c r="A9" s="2">
        <v>46296</v>
      </c>
      <c r="B9" t="s">
        <v>30</v>
      </c>
      <c r="C9" s="3">
        <v>-104.7</v>
      </c>
      <c r="D9" t="s">
        <v>9</v>
      </c>
      <c r="E9" t="s">
        <v>23</v>
      </c>
      <c r="F9" t="s">
        <v>24</v>
      </c>
      <c r="H9" t="s">
        <v>12</v>
      </c>
    </row>
    <row r="10" spans="1:8">
      <c r="A10" s="2">
        <v>46297</v>
      </c>
      <c r="B10" t="s">
        <v>8</v>
      </c>
      <c r="C10" s="3">
        <v>978.96</v>
      </c>
      <c r="D10" t="s">
        <v>9</v>
      </c>
      <c r="E10" t="s">
        <v>10</v>
      </c>
      <c r="F10" t="s">
        <v>11</v>
      </c>
      <c r="H10" t="s">
        <v>12</v>
      </c>
    </row>
    <row r="11" spans="1:8">
      <c r="A11" s="2">
        <v>46297</v>
      </c>
      <c r="B11" t="s">
        <v>31</v>
      </c>
      <c r="C11" s="3">
        <v>-318</v>
      </c>
      <c r="D11" t="s">
        <v>9</v>
      </c>
      <c r="E11" t="s">
        <v>32</v>
      </c>
      <c r="H11" t="s">
        <v>12</v>
      </c>
    </row>
    <row r="12" spans="1:8">
      <c r="A12" s="2">
        <v>46297</v>
      </c>
      <c r="B12" t="s">
        <v>33</v>
      </c>
      <c r="C12" s="3">
        <v>-141.69</v>
      </c>
      <c r="D12" t="s">
        <v>9</v>
      </c>
      <c r="E12" t="s">
        <v>23</v>
      </c>
      <c r="F12" t="s">
        <v>26</v>
      </c>
      <c r="H12" t="s">
        <v>12</v>
      </c>
    </row>
    <row r="13" spans="1:8">
      <c r="A13" s="2">
        <v>46297</v>
      </c>
      <c r="B13" t="s">
        <v>16</v>
      </c>
      <c r="C13" s="3">
        <v>-154.33</v>
      </c>
      <c r="D13" t="s">
        <v>9</v>
      </c>
      <c r="E13" t="s">
        <v>17</v>
      </c>
      <c r="F13" t="s">
        <v>18</v>
      </c>
      <c r="H13" t="s">
        <v>12</v>
      </c>
    </row>
    <row r="14" spans="1:8">
      <c r="A14" s="2">
        <v>46297</v>
      </c>
      <c r="B14" t="s">
        <v>34</v>
      </c>
      <c r="C14" s="3">
        <v>206.82</v>
      </c>
      <c r="D14" t="s">
        <v>9</v>
      </c>
      <c r="E14" t="s">
        <v>10</v>
      </c>
      <c r="F14" t="s">
        <v>35</v>
      </c>
      <c r="H14" t="s">
        <v>12</v>
      </c>
    </row>
    <row r="15" spans="1:8">
      <c r="A15" s="2">
        <v>46297</v>
      </c>
      <c r="B15" t="s">
        <v>36</v>
      </c>
      <c r="C15" s="3">
        <v>-412.55</v>
      </c>
      <c r="D15" t="s">
        <v>37</v>
      </c>
      <c r="E15" t="s">
        <v>23</v>
      </c>
      <c r="F15" t="s">
        <v>24</v>
      </c>
      <c r="H15" t="s">
        <v>38</v>
      </c>
    </row>
    <row r="16" spans="1:8">
      <c r="A16" s="2">
        <v>46298</v>
      </c>
      <c r="B16" t="s">
        <v>8</v>
      </c>
      <c r="C16" s="3">
        <v>1368.91</v>
      </c>
      <c r="D16" t="s">
        <v>9</v>
      </c>
      <c r="E16" t="s">
        <v>10</v>
      </c>
      <c r="F16" t="s">
        <v>11</v>
      </c>
      <c r="H16" t="s">
        <v>12</v>
      </c>
    </row>
    <row r="17" spans="1:8">
      <c r="A17" s="2">
        <v>46298</v>
      </c>
      <c r="B17" t="s">
        <v>39</v>
      </c>
      <c r="C17" s="3">
        <v>-212.37</v>
      </c>
      <c r="D17" t="s">
        <v>9</v>
      </c>
      <c r="E17" t="s">
        <v>20</v>
      </c>
      <c r="F17" t="s">
        <v>40</v>
      </c>
      <c r="H17" t="s">
        <v>12</v>
      </c>
    </row>
    <row r="18" spans="1:8">
      <c r="A18" s="2">
        <v>46298</v>
      </c>
      <c r="B18" t="s">
        <v>27</v>
      </c>
      <c r="C18" s="3">
        <v>-107.53</v>
      </c>
      <c r="D18" t="s">
        <v>9</v>
      </c>
      <c r="E18" t="s">
        <v>28</v>
      </c>
      <c r="F18" t="s">
        <v>29</v>
      </c>
      <c r="H18" t="s">
        <v>12</v>
      </c>
    </row>
    <row r="19" spans="1:8">
      <c r="A19" s="2">
        <v>46298</v>
      </c>
      <c r="B19" t="s">
        <v>33</v>
      </c>
      <c r="C19" s="3">
        <v>-96.58</v>
      </c>
      <c r="D19" t="s">
        <v>9</v>
      </c>
      <c r="E19" t="s">
        <v>23</v>
      </c>
      <c r="F19" t="s">
        <v>26</v>
      </c>
      <c r="H19" t="s">
        <v>12</v>
      </c>
    </row>
    <row r="20" spans="1:8">
      <c r="A20" s="2">
        <v>46298</v>
      </c>
      <c r="B20" t="s">
        <v>41</v>
      </c>
      <c r="C20" s="3">
        <v>-188</v>
      </c>
      <c r="D20" t="s">
        <v>37</v>
      </c>
      <c r="E20" t="s">
        <v>23</v>
      </c>
      <c r="F20" t="s">
        <v>24</v>
      </c>
      <c r="H20" t="s">
        <v>38</v>
      </c>
    </row>
    <row r="21" spans="1:8">
      <c r="A21" s="2">
        <v>46299</v>
      </c>
      <c r="B21" t="s">
        <v>8</v>
      </c>
      <c r="C21" s="3">
        <v>878.25</v>
      </c>
      <c r="D21" t="s">
        <v>9</v>
      </c>
      <c r="E21" t="s">
        <v>10</v>
      </c>
      <c r="F21" t="s">
        <v>11</v>
      </c>
      <c r="H21" t="s">
        <v>12</v>
      </c>
    </row>
    <row r="22" spans="1:8">
      <c r="A22" s="2">
        <v>46299</v>
      </c>
      <c r="B22" t="s">
        <v>42</v>
      </c>
      <c r="C22" s="3">
        <v>-1500</v>
      </c>
      <c r="D22" t="s">
        <v>9</v>
      </c>
      <c r="E22" t="s">
        <v>43</v>
      </c>
      <c r="F22" t="s">
        <v>44</v>
      </c>
      <c r="H22" t="s">
        <v>12</v>
      </c>
    </row>
    <row r="23" spans="1:8">
      <c r="A23" s="2">
        <v>46299</v>
      </c>
      <c r="B23" t="s">
        <v>45</v>
      </c>
      <c r="C23" s="3">
        <v>-24.39</v>
      </c>
      <c r="D23" t="s">
        <v>9</v>
      </c>
      <c r="E23" t="s">
        <v>28</v>
      </c>
      <c r="F23" t="s">
        <v>29</v>
      </c>
      <c r="H23" t="s">
        <v>12</v>
      </c>
    </row>
    <row r="24" spans="1:8">
      <c r="A24" s="2">
        <v>46299</v>
      </c>
      <c r="B24" t="s">
        <v>46</v>
      </c>
      <c r="C24" s="3">
        <v>-158.37</v>
      </c>
      <c r="D24" t="s">
        <v>9</v>
      </c>
      <c r="E24" t="s">
        <v>47</v>
      </c>
      <c r="F24" t="s">
        <v>48</v>
      </c>
      <c r="H24" t="s">
        <v>12</v>
      </c>
    </row>
    <row r="25" spans="1:8">
      <c r="A25" s="2">
        <v>46300</v>
      </c>
      <c r="B25" t="s">
        <v>49</v>
      </c>
      <c r="C25" s="3">
        <v>-139.99</v>
      </c>
      <c r="D25" t="s">
        <v>9</v>
      </c>
      <c r="E25" t="s">
        <v>20</v>
      </c>
      <c r="F25" t="s">
        <v>40</v>
      </c>
      <c r="H25" t="s">
        <v>12</v>
      </c>
    </row>
    <row r="26" spans="1:8">
      <c r="A26" s="2">
        <v>46300</v>
      </c>
      <c r="B26" t="s">
        <v>25</v>
      </c>
      <c r="C26" s="3">
        <v>-146.08</v>
      </c>
      <c r="D26" t="s">
        <v>9</v>
      </c>
      <c r="E26" t="s">
        <v>23</v>
      </c>
      <c r="F26" t="s">
        <v>26</v>
      </c>
      <c r="H26" t="s">
        <v>12</v>
      </c>
    </row>
    <row r="27" spans="1:8">
      <c r="A27" s="2">
        <v>46300</v>
      </c>
      <c r="B27" t="s">
        <v>33</v>
      </c>
      <c r="C27" s="3">
        <v>-80.84999999999999</v>
      </c>
      <c r="D27" t="s">
        <v>9</v>
      </c>
      <c r="E27" t="s">
        <v>23</v>
      </c>
      <c r="F27" t="s">
        <v>26</v>
      </c>
      <c r="H27" t="s">
        <v>12</v>
      </c>
    </row>
    <row r="28" spans="1:8">
      <c r="A28" s="2">
        <v>46300</v>
      </c>
      <c r="B28" t="s">
        <v>19</v>
      </c>
      <c r="C28" s="3">
        <v>-63.05</v>
      </c>
      <c r="D28" t="s">
        <v>9</v>
      </c>
      <c r="E28" t="s">
        <v>20</v>
      </c>
      <c r="F28" t="s">
        <v>21</v>
      </c>
      <c r="H28" t="s">
        <v>12</v>
      </c>
    </row>
    <row r="29" spans="1:8">
      <c r="A29" s="2">
        <v>46300</v>
      </c>
      <c r="B29" t="s">
        <v>30</v>
      </c>
      <c r="C29" s="3">
        <v>-13.33</v>
      </c>
      <c r="D29" t="s">
        <v>9</v>
      </c>
      <c r="E29" t="s">
        <v>23</v>
      </c>
      <c r="F29" t="s">
        <v>24</v>
      </c>
      <c r="H29" t="s">
        <v>12</v>
      </c>
    </row>
    <row r="30" spans="1:8">
      <c r="A30" s="2">
        <v>46300</v>
      </c>
      <c r="B30" t="s">
        <v>50</v>
      </c>
      <c r="C30" s="3">
        <v>-59.99</v>
      </c>
      <c r="D30" t="s">
        <v>37</v>
      </c>
      <c r="E30" t="s">
        <v>51</v>
      </c>
      <c r="H30" t="s">
        <v>38</v>
      </c>
    </row>
    <row r="31" spans="1:8">
      <c r="A31" s="2">
        <v>46301</v>
      </c>
      <c r="B31" t="s">
        <v>52</v>
      </c>
      <c r="C31" s="3">
        <v>-2640.5</v>
      </c>
      <c r="D31" t="s">
        <v>9</v>
      </c>
      <c r="E31" t="s">
        <v>53</v>
      </c>
      <c r="F31" t="s">
        <v>54</v>
      </c>
      <c r="H31" t="s">
        <v>12</v>
      </c>
    </row>
    <row r="32" spans="1:8">
      <c r="A32" s="2">
        <v>46301</v>
      </c>
      <c r="B32" t="s">
        <v>55</v>
      </c>
      <c r="C32" s="3">
        <v>-66.09999999999999</v>
      </c>
      <c r="D32" t="s">
        <v>37</v>
      </c>
      <c r="E32" t="s">
        <v>56</v>
      </c>
      <c r="F32" t="s">
        <v>57</v>
      </c>
      <c r="H32" t="s">
        <v>38</v>
      </c>
    </row>
    <row r="33" spans="1:8">
      <c r="A33" s="2">
        <v>46302</v>
      </c>
      <c r="B33" t="s">
        <v>58</v>
      </c>
      <c r="C33" s="3">
        <v>-684.12</v>
      </c>
      <c r="D33" t="s">
        <v>9</v>
      </c>
      <c r="E33" t="s">
        <v>23</v>
      </c>
      <c r="F33" t="s">
        <v>24</v>
      </c>
      <c r="H33" t="s">
        <v>12</v>
      </c>
    </row>
    <row r="34" spans="1:8">
      <c r="A34" s="2">
        <v>46302</v>
      </c>
      <c r="B34" t="s">
        <v>16</v>
      </c>
      <c r="C34" s="3">
        <v>-43.51</v>
      </c>
      <c r="D34" t="s">
        <v>9</v>
      </c>
      <c r="E34" t="s">
        <v>17</v>
      </c>
      <c r="F34" t="s">
        <v>18</v>
      </c>
      <c r="H34" t="s">
        <v>12</v>
      </c>
    </row>
    <row r="35" spans="1:8">
      <c r="A35" s="2">
        <v>46302</v>
      </c>
      <c r="B35" t="s">
        <v>46</v>
      </c>
      <c r="C35" s="3">
        <v>-79.44</v>
      </c>
      <c r="D35" t="s">
        <v>9</v>
      </c>
      <c r="E35" t="s">
        <v>47</v>
      </c>
      <c r="F35" t="s">
        <v>48</v>
      </c>
      <c r="H35" t="s">
        <v>12</v>
      </c>
    </row>
    <row r="36" spans="1:8">
      <c r="A36" s="2">
        <v>46302</v>
      </c>
      <c r="B36" t="s">
        <v>34</v>
      </c>
      <c r="C36" s="3">
        <v>174.43</v>
      </c>
      <c r="D36" t="s">
        <v>9</v>
      </c>
      <c r="E36" t="s">
        <v>10</v>
      </c>
      <c r="F36" t="s">
        <v>35</v>
      </c>
      <c r="H36" t="s">
        <v>12</v>
      </c>
    </row>
    <row r="37" spans="1:8">
      <c r="A37" s="2">
        <v>46302</v>
      </c>
      <c r="B37" t="s">
        <v>27</v>
      </c>
      <c r="C37" s="3">
        <v>-47.26</v>
      </c>
      <c r="D37" t="s">
        <v>9</v>
      </c>
      <c r="E37" t="s">
        <v>28</v>
      </c>
      <c r="F37" t="s">
        <v>29</v>
      </c>
      <c r="H37" t="s">
        <v>12</v>
      </c>
    </row>
    <row r="38" spans="1:8">
      <c r="A38" s="2">
        <v>46302</v>
      </c>
      <c r="B38" t="s">
        <v>34</v>
      </c>
      <c r="C38" s="3">
        <v>296.89</v>
      </c>
      <c r="D38" t="s">
        <v>9</v>
      </c>
      <c r="E38" t="s">
        <v>10</v>
      </c>
      <c r="F38" t="s">
        <v>35</v>
      </c>
      <c r="H38" t="s">
        <v>12</v>
      </c>
    </row>
    <row r="39" spans="1:8">
      <c r="A39" s="2">
        <v>46302</v>
      </c>
      <c r="B39" t="s">
        <v>22</v>
      </c>
      <c r="C39" s="3">
        <v>-152.42</v>
      </c>
      <c r="D39" t="s">
        <v>9</v>
      </c>
      <c r="E39" t="s">
        <v>23</v>
      </c>
      <c r="F39" t="s">
        <v>24</v>
      </c>
      <c r="H39" t="s">
        <v>12</v>
      </c>
    </row>
    <row r="40" spans="1:8">
      <c r="A40" s="2">
        <v>46302</v>
      </c>
      <c r="B40" t="s">
        <v>46</v>
      </c>
      <c r="C40" s="3">
        <v>-18.51</v>
      </c>
      <c r="D40" t="s">
        <v>9</v>
      </c>
      <c r="E40" t="s">
        <v>47</v>
      </c>
      <c r="F40" t="s">
        <v>48</v>
      </c>
      <c r="H40" t="s">
        <v>12</v>
      </c>
    </row>
    <row r="41" spans="1:8">
      <c r="A41" s="2">
        <v>46302</v>
      </c>
      <c r="B41" t="s">
        <v>58</v>
      </c>
      <c r="C41" s="3">
        <v>-212.59</v>
      </c>
      <c r="D41" t="s">
        <v>37</v>
      </c>
      <c r="E41" t="s">
        <v>23</v>
      </c>
      <c r="F41" t="s">
        <v>59</v>
      </c>
      <c r="G41" t="s">
        <v>60</v>
      </c>
      <c r="H41" t="s">
        <v>38</v>
      </c>
    </row>
    <row r="42" spans="1:8">
      <c r="A42" s="2">
        <v>46302</v>
      </c>
      <c r="B42" t="s">
        <v>58</v>
      </c>
      <c r="C42" s="3">
        <v>-33.5</v>
      </c>
      <c r="D42" t="s">
        <v>37</v>
      </c>
      <c r="E42" t="s">
        <v>28</v>
      </c>
      <c r="F42" t="s">
        <v>61</v>
      </c>
      <c r="G42" t="s">
        <v>60</v>
      </c>
      <c r="H42" t="s">
        <v>38</v>
      </c>
    </row>
    <row r="43" spans="1:8">
      <c r="A43" s="2">
        <v>46303</v>
      </c>
      <c r="B43" t="s">
        <v>8</v>
      </c>
      <c r="C43" s="3">
        <v>923.39</v>
      </c>
      <c r="D43" t="s">
        <v>9</v>
      </c>
      <c r="E43" t="s">
        <v>10</v>
      </c>
      <c r="F43" t="s">
        <v>11</v>
      </c>
      <c r="H43" t="s">
        <v>12</v>
      </c>
    </row>
    <row r="44" spans="1:8">
      <c r="A44" s="2">
        <v>46303</v>
      </c>
      <c r="B44" t="s">
        <v>62</v>
      </c>
      <c r="C44" s="3">
        <v>-15.49</v>
      </c>
      <c r="D44" t="s">
        <v>9</v>
      </c>
      <c r="E44" t="s">
        <v>63</v>
      </c>
      <c r="F44" t="s">
        <v>64</v>
      </c>
      <c r="H44" t="s">
        <v>12</v>
      </c>
    </row>
    <row r="45" spans="1:8">
      <c r="A45" s="2">
        <v>46303</v>
      </c>
      <c r="B45" t="s">
        <v>46</v>
      </c>
      <c r="C45" s="3">
        <v>-99.40000000000001</v>
      </c>
      <c r="D45" t="s">
        <v>9</v>
      </c>
      <c r="E45" t="s">
        <v>47</v>
      </c>
      <c r="F45" t="s">
        <v>48</v>
      </c>
      <c r="H45" t="s">
        <v>12</v>
      </c>
    </row>
    <row r="46" spans="1:8">
      <c r="A46" s="2">
        <v>46303</v>
      </c>
      <c r="B46" t="s">
        <v>45</v>
      </c>
      <c r="C46" s="3">
        <v>-47.06</v>
      </c>
      <c r="D46" t="s">
        <v>9</v>
      </c>
      <c r="E46" t="s">
        <v>28</v>
      </c>
      <c r="F46" t="s">
        <v>29</v>
      </c>
      <c r="H46" t="s">
        <v>12</v>
      </c>
    </row>
    <row r="47" spans="1:8">
      <c r="A47" s="2">
        <v>46303</v>
      </c>
      <c r="B47" t="s">
        <v>65</v>
      </c>
      <c r="C47" s="3">
        <v>-389.2</v>
      </c>
      <c r="D47" t="s">
        <v>37</v>
      </c>
      <c r="E47" t="s">
        <v>66</v>
      </c>
      <c r="F47" t="s">
        <v>67</v>
      </c>
      <c r="H47" t="s">
        <v>38</v>
      </c>
    </row>
    <row r="48" spans="1:8">
      <c r="A48" s="2">
        <v>46304</v>
      </c>
      <c r="B48" t="s">
        <v>8</v>
      </c>
      <c r="C48" s="3">
        <v>1008.5</v>
      </c>
      <c r="D48" t="s">
        <v>9</v>
      </c>
      <c r="E48" t="s">
        <v>10</v>
      </c>
      <c r="F48" t="s">
        <v>11</v>
      </c>
      <c r="H48" t="s">
        <v>12</v>
      </c>
    </row>
    <row r="49" spans="1:8">
      <c r="A49" s="2">
        <v>46304</v>
      </c>
      <c r="B49" t="s">
        <v>68</v>
      </c>
      <c r="C49" s="3">
        <v>-96.18000000000001</v>
      </c>
      <c r="D49" t="s">
        <v>9</v>
      </c>
      <c r="E49" t="s">
        <v>69</v>
      </c>
      <c r="F49" t="s">
        <v>70</v>
      </c>
      <c r="H49" t="s">
        <v>12</v>
      </c>
    </row>
    <row r="50" spans="1:8">
      <c r="A50" s="2">
        <v>46304</v>
      </c>
      <c r="B50" t="s">
        <v>71</v>
      </c>
      <c r="C50" s="3">
        <v>-11.99</v>
      </c>
      <c r="D50" t="s">
        <v>9</v>
      </c>
      <c r="E50" t="s">
        <v>63</v>
      </c>
      <c r="F50" t="s">
        <v>64</v>
      </c>
      <c r="H50" t="s">
        <v>12</v>
      </c>
    </row>
    <row r="51" spans="1:8">
      <c r="A51" s="2">
        <v>46304</v>
      </c>
      <c r="B51" t="s">
        <v>33</v>
      </c>
      <c r="C51" s="3">
        <v>-147.44</v>
      </c>
      <c r="D51" t="s">
        <v>9</v>
      </c>
      <c r="E51" t="s">
        <v>23</v>
      </c>
      <c r="F51" t="s">
        <v>26</v>
      </c>
      <c r="H51" t="s">
        <v>12</v>
      </c>
    </row>
    <row r="52" spans="1:8">
      <c r="A52" s="2">
        <v>46304</v>
      </c>
      <c r="B52" t="s">
        <v>72</v>
      </c>
      <c r="C52" s="3">
        <v>-241</v>
      </c>
      <c r="D52" t="s">
        <v>37</v>
      </c>
      <c r="E52" t="s">
        <v>66</v>
      </c>
      <c r="F52" t="s">
        <v>67</v>
      </c>
      <c r="H52" t="s">
        <v>38</v>
      </c>
    </row>
    <row r="53" spans="1:8">
      <c r="A53" s="2">
        <v>46305</v>
      </c>
      <c r="B53" t="s">
        <v>8</v>
      </c>
      <c r="C53" s="3">
        <v>577.59</v>
      </c>
      <c r="D53" t="s">
        <v>9</v>
      </c>
      <c r="E53" t="s">
        <v>10</v>
      </c>
      <c r="F53" t="s">
        <v>11</v>
      </c>
      <c r="H53" t="s">
        <v>12</v>
      </c>
    </row>
    <row r="54" spans="1:8">
      <c r="A54" s="2">
        <v>46305</v>
      </c>
      <c r="B54" t="s">
        <v>73</v>
      </c>
      <c r="C54" s="3">
        <v>-44</v>
      </c>
      <c r="D54" t="s">
        <v>9</v>
      </c>
      <c r="E54" t="s">
        <v>63</v>
      </c>
      <c r="F54" t="s">
        <v>64</v>
      </c>
      <c r="H54" t="s">
        <v>12</v>
      </c>
    </row>
    <row r="55" spans="1:8">
      <c r="A55" s="2">
        <v>46305</v>
      </c>
      <c r="B55" t="s">
        <v>27</v>
      </c>
      <c r="C55" s="3">
        <v>-8.699999999999999</v>
      </c>
      <c r="D55" t="s">
        <v>9</v>
      </c>
      <c r="E55" t="s">
        <v>28</v>
      </c>
      <c r="F55" t="s">
        <v>29</v>
      </c>
      <c r="H55" t="s">
        <v>12</v>
      </c>
    </row>
    <row r="56" spans="1:8">
      <c r="A56" s="2">
        <v>46305</v>
      </c>
      <c r="B56" t="s">
        <v>45</v>
      </c>
      <c r="C56" s="3">
        <v>-18.16</v>
      </c>
      <c r="D56" t="s">
        <v>9</v>
      </c>
      <c r="E56" t="s">
        <v>28</v>
      </c>
      <c r="F56" t="s">
        <v>29</v>
      </c>
      <c r="H56" t="s">
        <v>12</v>
      </c>
    </row>
    <row r="57" spans="1:8">
      <c r="A57" s="2">
        <v>46305</v>
      </c>
      <c r="B57" t="s">
        <v>74</v>
      </c>
      <c r="C57" s="3">
        <v>-10.3</v>
      </c>
      <c r="D57" t="s">
        <v>9</v>
      </c>
      <c r="E57" t="s">
        <v>56</v>
      </c>
      <c r="F57" t="s">
        <v>57</v>
      </c>
      <c r="H57" t="s">
        <v>12</v>
      </c>
    </row>
    <row r="58" spans="1:8">
      <c r="A58" s="2">
        <v>46305</v>
      </c>
      <c r="B58" t="s">
        <v>45</v>
      </c>
      <c r="C58" s="3">
        <v>-19.16</v>
      </c>
      <c r="D58" t="s">
        <v>9</v>
      </c>
      <c r="E58" t="s">
        <v>28</v>
      </c>
      <c r="F58" t="s">
        <v>29</v>
      </c>
      <c r="H58" t="s">
        <v>12</v>
      </c>
    </row>
    <row r="59" spans="1:8">
      <c r="A59" s="2">
        <v>46306</v>
      </c>
      <c r="B59" t="s">
        <v>8</v>
      </c>
      <c r="C59" s="3">
        <v>927.74</v>
      </c>
      <c r="D59" t="s">
        <v>9</v>
      </c>
      <c r="E59" t="s">
        <v>10</v>
      </c>
      <c r="F59" t="s">
        <v>11</v>
      </c>
      <c r="H59" t="s">
        <v>12</v>
      </c>
    </row>
    <row r="60" spans="1:8">
      <c r="A60" s="2">
        <v>46306</v>
      </c>
      <c r="B60" t="s">
        <v>75</v>
      </c>
      <c r="C60" s="3">
        <v>-83.17</v>
      </c>
      <c r="D60" t="s">
        <v>9</v>
      </c>
      <c r="E60" t="s">
        <v>63</v>
      </c>
      <c r="F60" t="s">
        <v>76</v>
      </c>
      <c r="H60" t="s">
        <v>12</v>
      </c>
    </row>
    <row r="61" spans="1:8">
      <c r="A61" s="2">
        <v>46306</v>
      </c>
      <c r="B61" t="s">
        <v>27</v>
      </c>
      <c r="C61" s="3">
        <v>-97.83</v>
      </c>
      <c r="D61" t="s">
        <v>9</v>
      </c>
      <c r="E61" t="s">
        <v>28</v>
      </c>
      <c r="F61" t="s">
        <v>29</v>
      </c>
      <c r="H61" t="s">
        <v>12</v>
      </c>
    </row>
    <row r="62" spans="1:8">
      <c r="A62" s="2">
        <v>46306</v>
      </c>
      <c r="B62" t="s">
        <v>33</v>
      </c>
      <c r="C62" s="3">
        <v>-85.95999999999999</v>
      </c>
      <c r="D62" t="s">
        <v>9</v>
      </c>
      <c r="E62" t="s">
        <v>23</v>
      </c>
      <c r="F62" t="s">
        <v>26</v>
      </c>
      <c r="H62" t="s">
        <v>12</v>
      </c>
    </row>
    <row r="63" spans="1:8">
      <c r="A63" s="2">
        <v>46306</v>
      </c>
      <c r="B63" t="s">
        <v>34</v>
      </c>
      <c r="C63" s="3">
        <v>106.56</v>
      </c>
      <c r="D63" t="s">
        <v>9</v>
      </c>
      <c r="E63" t="s">
        <v>10</v>
      </c>
      <c r="F63" t="s">
        <v>35</v>
      </c>
      <c r="H63" t="s">
        <v>12</v>
      </c>
    </row>
    <row r="64" spans="1:8">
      <c r="A64" s="2">
        <v>46306</v>
      </c>
      <c r="B64" t="s">
        <v>77</v>
      </c>
      <c r="C64" s="3">
        <v>-14.4</v>
      </c>
      <c r="D64" t="s">
        <v>37</v>
      </c>
      <c r="E64" t="s">
        <v>51</v>
      </c>
      <c r="H64" t="s">
        <v>38</v>
      </c>
    </row>
    <row r="65" spans="1:8">
      <c r="A65" s="2">
        <v>46307</v>
      </c>
      <c r="B65" t="s">
        <v>78</v>
      </c>
      <c r="C65" s="3">
        <v>-1184.22</v>
      </c>
      <c r="D65" t="s">
        <v>9</v>
      </c>
      <c r="E65" t="s">
        <v>47</v>
      </c>
      <c r="F65" t="s">
        <v>48</v>
      </c>
      <c r="H65" t="s">
        <v>12</v>
      </c>
    </row>
    <row r="66" spans="1:8">
      <c r="A66" s="2">
        <v>46307</v>
      </c>
      <c r="B66" t="s">
        <v>30</v>
      </c>
      <c r="C66" s="3">
        <v>-76.89</v>
      </c>
      <c r="D66" t="s">
        <v>9</v>
      </c>
      <c r="E66" t="s">
        <v>23</v>
      </c>
      <c r="F66" t="s">
        <v>24</v>
      </c>
      <c r="H66" t="s">
        <v>12</v>
      </c>
    </row>
    <row r="67" spans="1:8">
      <c r="A67" s="2">
        <v>46307</v>
      </c>
      <c r="B67" t="s">
        <v>79</v>
      </c>
      <c r="C67" s="3">
        <v>-23.18</v>
      </c>
      <c r="D67" t="s">
        <v>37</v>
      </c>
      <c r="E67" t="s">
        <v>17</v>
      </c>
      <c r="F67" t="s">
        <v>18</v>
      </c>
      <c r="H67" t="s">
        <v>38</v>
      </c>
    </row>
    <row r="68" spans="1:8">
      <c r="A68" s="2">
        <v>46307</v>
      </c>
      <c r="B68" t="s">
        <v>80</v>
      </c>
      <c r="C68" s="3">
        <v>-89</v>
      </c>
      <c r="D68" t="s">
        <v>37</v>
      </c>
      <c r="E68" t="s">
        <v>56</v>
      </c>
      <c r="F68" t="s">
        <v>81</v>
      </c>
      <c r="G68" t="s">
        <v>82</v>
      </c>
      <c r="H68" t="s">
        <v>38</v>
      </c>
    </row>
    <row r="69" spans="1:8">
      <c r="A69" s="2">
        <v>46307</v>
      </c>
      <c r="B69" t="s">
        <v>80</v>
      </c>
      <c r="C69" s="3">
        <v>-177.3</v>
      </c>
      <c r="D69" t="s">
        <v>37</v>
      </c>
      <c r="E69" t="s">
        <v>83</v>
      </c>
      <c r="F69" t="s">
        <v>84</v>
      </c>
      <c r="G69" t="s">
        <v>82</v>
      </c>
      <c r="H69" t="s">
        <v>38</v>
      </c>
    </row>
    <row r="70" spans="1:8">
      <c r="A70" s="2">
        <v>46308</v>
      </c>
      <c r="B70" t="s">
        <v>55</v>
      </c>
      <c r="C70" s="3">
        <v>-71.62</v>
      </c>
      <c r="D70" t="s">
        <v>9</v>
      </c>
      <c r="E70" t="s">
        <v>56</v>
      </c>
      <c r="F70" t="s">
        <v>57</v>
      </c>
      <c r="H70" t="s">
        <v>12</v>
      </c>
    </row>
    <row r="71" spans="1:8">
      <c r="A71" s="2">
        <v>46308</v>
      </c>
      <c r="B71" t="s">
        <v>45</v>
      </c>
      <c r="C71" s="3">
        <v>-158.49</v>
      </c>
      <c r="D71" t="s">
        <v>9</v>
      </c>
      <c r="E71" t="s">
        <v>28</v>
      </c>
      <c r="F71" t="s">
        <v>29</v>
      </c>
      <c r="H71" t="s">
        <v>12</v>
      </c>
    </row>
    <row r="72" spans="1:8">
      <c r="A72" s="2">
        <v>46308</v>
      </c>
      <c r="B72" t="s">
        <v>30</v>
      </c>
      <c r="C72" s="3">
        <v>-105.56</v>
      </c>
      <c r="D72" t="s">
        <v>9</v>
      </c>
      <c r="E72" t="s">
        <v>23</v>
      </c>
      <c r="F72" t="s">
        <v>24</v>
      </c>
      <c r="H72" t="s">
        <v>12</v>
      </c>
    </row>
    <row r="73" spans="1:8">
      <c r="A73" s="2">
        <v>46308</v>
      </c>
      <c r="B73" t="s">
        <v>85</v>
      </c>
      <c r="C73" s="3">
        <v>-47.98</v>
      </c>
      <c r="D73" t="s">
        <v>37</v>
      </c>
      <c r="E73" t="s">
        <v>63</v>
      </c>
      <c r="F73" t="s">
        <v>76</v>
      </c>
      <c r="H73" t="s">
        <v>38</v>
      </c>
    </row>
    <row r="74" spans="1:8">
      <c r="A74" s="2">
        <v>46309</v>
      </c>
      <c r="B74" t="s">
        <v>58</v>
      </c>
      <c r="C74" s="3">
        <v>-722.8</v>
      </c>
      <c r="D74" t="s">
        <v>9</v>
      </c>
      <c r="E74" t="s">
        <v>23</v>
      </c>
      <c r="F74" t="s">
        <v>24</v>
      </c>
      <c r="H74" t="s">
        <v>12</v>
      </c>
    </row>
    <row r="75" spans="1:8">
      <c r="A75" s="2">
        <v>46309</v>
      </c>
      <c r="B75" t="s">
        <v>86</v>
      </c>
      <c r="C75" s="3">
        <v>-58.2</v>
      </c>
      <c r="D75" t="s">
        <v>9</v>
      </c>
      <c r="E75" t="s">
        <v>23</v>
      </c>
      <c r="F75" t="s">
        <v>26</v>
      </c>
      <c r="H75" t="s">
        <v>12</v>
      </c>
    </row>
    <row r="76" spans="1:8">
      <c r="A76" s="2">
        <v>46309</v>
      </c>
      <c r="B76" t="s">
        <v>58</v>
      </c>
      <c r="C76" s="3">
        <v>-722.8</v>
      </c>
      <c r="D76" t="s">
        <v>9</v>
      </c>
      <c r="E76" t="s">
        <v>23</v>
      </c>
      <c r="F76" t="s">
        <v>24</v>
      </c>
      <c r="H76" t="s">
        <v>12</v>
      </c>
    </row>
    <row r="77" spans="1:8">
      <c r="A77" s="2">
        <v>46309</v>
      </c>
      <c r="B77" t="s">
        <v>16</v>
      </c>
      <c r="C77" s="3">
        <v>-159.35</v>
      </c>
      <c r="D77" t="s">
        <v>9</v>
      </c>
      <c r="E77" t="s">
        <v>17</v>
      </c>
      <c r="F77" t="s">
        <v>18</v>
      </c>
      <c r="H77" t="s">
        <v>12</v>
      </c>
    </row>
    <row r="78" spans="1:8">
      <c r="A78" s="2">
        <v>46309</v>
      </c>
      <c r="B78" t="s">
        <v>19</v>
      </c>
      <c r="C78" s="3">
        <v>-28.46</v>
      </c>
      <c r="D78" t="s">
        <v>9</v>
      </c>
      <c r="E78" t="s">
        <v>20</v>
      </c>
      <c r="F78" t="s">
        <v>21</v>
      </c>
      <c r="H78" t="s">
        <v>12</v>
      </c>
    </row>
    <row r="79" spans="1:8">
      <c r="A79" s="2">
        <v>46309</v>
      </c>
      <c r="B79" t="s">
        <v>46</v>
      </c>
      <c r="C79" s="3">
        <v>-23.78</v>
      </c>
      <c r="D79" t="s">
        <v>9</v>
      </c>
      <c r="E79" t="s">
        <v>47</v>
      </c>
      <c r="F79" t="s">
        <v>48</v>
      </c>
      <c r="H79" t="s">
        <v>12</v>
      </c>
    </row>
    <row r="80" spans="1:8">
      <c r="A80" s="2">
        <v>46309</v>
      </c>
      <c r="B80" t="s">
        <v>27</v>
      </c>
      <c r="C80" s="3">
        <v>-45.86</v>
      </c>
      <c r="D80" t="s">
        <v>9</v>
      </c>
      <c r="E80" t="s">
        <v>28</v>
      </c>
      <c r="F80" t="s">
        <v>29</v>
      </c>
      <c r="H80" t="s">
        <v>12</v>
      </c>
    </row>
    <row r="81" spans="1:8">
      <c r="A81" s="2">
        <v>46310</v>
      </c>
      <c r="B81" t="s">
        <v>8</v>
      </c>
      <c r="C81" s="3">
        <v>1053.97</v>
      </c>
      <c r="D81" t="s">
        <v>9</v>
      </c>
      <c r="E81" t="s">
        <v>10</v>
      </c>
      <c r="F81" t="s">
        <v>11</v>
      </c>
      <c r="H81" t="s">
        <v>12</v>
      </c>
    </row>
    <row r="82" spans="1:8">
      <c r="A82" s="2">
        <v>46310</v>
      </c>
      <c r="B82" t="s">
        <v>87</v>
      </c>
      <c r="C82" s="3">
        <v>-642.1900000000001</v>
      </c>
      <c r="D82" t="s">
        <v>9</v>
      </c>
      <c r="E82" t="s">
        <v>88</v>
      </c>
      <c r="F82" t="s">
        <v>89</v>
      </c>
      <c r="H82" t="s">
        <v>12</v>
      </c>
    </row>
    <row r="83" spans="1:8">
      <c r="A83" s="2">
        <v>46310</v>
      </c>
      <c r="B83" t="s">
        <v>27</v>
      </c>
      <c r="C83" s="3">
        <v>-35.01</v>
      </c>
      <c r="D83" t="s">
        <v>9</v>
      </c>
      <c r="E83" t="s">
        <v>28</v>
      </c>
      <c r="F83" t="s">
        <v>29</v>
      </c>
      <c r="H83" t="s">
        <v>12</v>
      </c>
    </row>
    <row r="84" spans="1:8">
      <c r="A84" s="2">
        <v>46310</v>
      </c>
      <c r="B84" t="s">
        <v>90</v>
      </c>
      <c r="C84" s="3">
        <v>-50</v>
      </c>
      <c r="D84" t="s">
        <v>37</v>
      </c>
      <c r="E84" t="s">
        <v>63</v>
      </c>
      <c r="F84" t="s">
        <v>64</v>
      </c>
      <c r="H84" t="s">
        <v>38</v>
      </c>
    </row>
    <row r="85" spans="1:8">
      <c r="A85" s="2">
        <v>46311</v>
      </c>
      <c r="B85" t="s">
        <v>8</v>
      </c>
      <c r="C85" s="3">
        <v>1228.49</v>
      </c>
      <c r="D85" t="s">
        <v>9</v>
      </c>
      <c r="E85" t="s">
        <v>10</v>
      </c>
      <c r="F85" t="s">
        <v>11</v>
      </c>
      <c r="H85" t="s">
        <v>12</v>
      </c>
    </row>
    <row r="86" spans="1:8">
      <c r="A86" s="2">
        <v>46311</v>
      </c>
      <c r="B86" t="s">
        <v>91</v>
      </c>
      <c r="C86" s="3">
        <v>-450</v>
      </c>
      <c r="D86" t="s">
        <v>9</v>
      </c>
      <c r="E86" t="s">
        <v>63</v>
      </c>
      <c r="F86" t="s">
        <v>92</v>
      </c>
      <c r="H86" t="s">
        <v>12</v>
      </c>
    </row>
    <row r="87" spans="1:8">
      <c r="A87" s="2">
        <v>46311</v>
      </c>
      <c r="B87" t="s">
        <v>19</v>
      </c>
      <c r="C87" s="3">
        <v>-119.04</v>
      </c>
      <c r="D87" t="s">
        <v>9</v>
      </c>
      <c r="E87" t="s">
        <v>20</v>
      </c>
      <c r="F87" t="s">
        <v>21</v>
      </c>
      <c r="H87" t="s">
        <v>12</v>
      </c>
    </row>
    <row r="88" spans="1:8">
      <c r="A88" s="2">
        <v>46311</v>
      </c>
      <c r="B88" t="s">
        <v>93</v>
      </c>
      <c r="C88" s="3">
        <v>-18.4</v>
      </c>
      <c r="D88" t="s">
        <v>37</v>
      </c>
      <c r="E88" t="s">
        <v>66</v>
      </c>
      <c r="F88" t="s">
        <v>67</v>
      </c>
      <c r="H88" t="s">
        <v>38</v>
      </c>
    </row>
    <row r="89" spans="1:8">
      <c r="A89" s="2">
        <v>46312</v>
      </c>
      <c r="B89" t="s">
        <v>8</v>
      </c>
      <c r="C89" s="3">
        <v>480.71</v>
      </c>
      <c r="D89" t="s">
        <v>9</v>
      </c>
      <c r="E89" t="s">
        <v>10</v>
      </c>
      <c r="F89" t="s">
        <v>11</v>
      </c>
      <c r="H89" t="s">
        <v>12</v>
      </c>
    </row>
    <row r="90" spans="1:8">
      <c r="A90" s="2">
        <v>46312</v>
      </c>
      <c r="B90" t="s">
        <v>94</v>
      </c>
      <c r="C90" s="3">
        <v>-60</v>
      </c>
      <c r="D90" t="s">
        <v>9</v>
      </c>
      <c r="E90" t="s">
        <v>51</v>
      </c>
      <c r="H90" t="s">
        <v>12</v>
      </c>
    </row>
    <row r="91" spans="1:8">
      <c r="A91" s="2">
        <v>46312</v>
      </c>
      <c r="B91" t="s">
        <v>34</v>
      </c>
      <c r="C91" s="3">
        <v>304.98</v>
      </c>
      <c r="D91" t="s">
        <v>9</v>
      </c>
      <c r="E91" t="s">
        <v>10</v>
      </c>
      <c r="F91" t="s">
        <v>35</v>
      </c>
      <c r="H91" t="s">
        <v>12</v>
      </c>
    </row>
    <row r="92" spans="1:8">
      <c r="A92" s="2">
        <v>46312</v>
      </c>
      <c r="B92" t="s">
        <v>95</v>
      </c>
      <c r="C92" s="3">
        <v>-175</v>
      </c>
      <c r="D92" t="s">
        <v>37</v>
      </c>
      <c r="E92" t="s">
        <v>47</v>
      </c>
      <c r="F92" t="s">
        <v>96</v>
      </c>
      <c r="H92" t="s">
        <v>38</v>
      </c>
    </row>
    <row r="93" spans="1:8">
      <c r="A93" s="2">
        <v>46313</v>
      </c>
      <c r="B93" t="s">
        <v>8</v>
      </c>
      <c r="C93" s="3">
        <v>704.64</v>
      </c>
      <c r="D93" t="s">
        <v>9</v>
      </c>
      <c r="E93" t="s">
        <v>10</v>
      </c>
      <c r="F93" t="s">
        <v>11</v>
      </c>
      <c r="H93" t="s">
        <v>12</v>
      </c>
    </row>
    <row r="94" spans="1:8">
      <c r="A94" s="2">
        <v>46313</v>
      </c>
      <c r="B94" t="s">
        <v>42</v>
      </c>
      <c r="C94" s="3">
        <v>-1500</v>
      </c>
      <c r="D94" t="s">
        <v>9</v>
      </c>
      <c r="E94" t="s">
        <v>43</v>
      </c>
      <c r="F94" t="s">
        <v>44</v>
      </c>
      <c r="H94" t="s">
        <v>12</v>
      </c>
    </row>
    <row r="95" spans="1:8">
      <c r="A95" s="2">
        <v>46313</v>
      </c>
      <c r="B95" t="s">
        <v>33</v>
      </c>
      <c r="C95" s="3">
        <v>-76.01000000000001</v>
      </c>
      <c r="D95" t="s">
        <v>9</v>
      </c>
      <c r="E95" t="s">
        <v>23</v>
      </c>
      <c r="F95" t="s">
        <v>26</v>
      </c>
      <c r="H95" t="s">
        <v>12</v>
      </c>
    </row>
    <row r="96" spans="1:8">
      <c r="A96" s="2">
        <v>46313</v>
      </c>
      <c r="B96" t="s">
        <v>74</v>
      </c>
      <c r="C96" s="3">
        <v>-120.02</v>
      </c>
      <c r="D96" t="s">
        <v>9</v>
      </c>
      <c r="E96" t="s">
        <v>56</v>
      </c>
      <c r="F96" t="s">
        <v>57</v>
      </c>
      <c r="H96" t="s">
        <v>12</v>
      </c>
    </row>
    <row r="97" spans="1:8">
      <c r="A97" s="2">
        <v>46314</v>
      </c>
      <c r="B97" t="s">
        <v>55</v>
      </c>
      <c r="C97" s="3">
        <v>-68.2</v>
      </c>
      <c r="D97" t="s">
        <v>9</v>
      </c>
      <c r="E97" t="s">
        <v>56</v>
      </c>
      <c r="F97" t="s">
        <v>57</v>
      </c>
      <c r="H97" t="s">
        <v>12</v>
      </c>
    </row>
    <row r="98" spans="1:8">
      <c r="A98" s="2">
        <v>46314</v>
      </c>
      <c r="B98" t="s">
        <v>22</v>
      </c>
      <c r="C98" s="3">
        <v>-38.17</v>
      </c>
      <c r="D98" t="s">
        <v>9</v>
      </c>
      <c r="E98" t="s">
        <v>23</v>
      </c>
      <c r="F98" t="s">
        <v>24</v>
      </c>
      <c r="H98" t="s">
        <v>12</v>
      </c>
    </row>
    <row r="99" spans="1:8">
      <c r="A99" s="2">
        <v>46314</v>
      </c>
      <c r="B99" t="s">
        <v>34</v>
      </c>
      <c r="C99" s="3">
        <v>130.22</v>
      </c>
      <c r="D99" t="s">
        <v>9</v>
      </c>
      <c r="E99" t="s">
        <v>10</v>
      </c>
      <c r="F99" t="s">
        <v>35</v>
      </c>
      <c r="H99" t="s">
        <v>12</v>
      </c>
    </row>
    <row r="100" spans="1:8">
      <c r="A100" s="2">
        <v>46314</v>
      </c>
      <c r="B100" t="s">
        <v>36</v>
      </c>
      <c r="C100" s="3">
        <v>-390.12</v>
      </c>
      <c r="D100" t="s">
        <v>37</v>
      </c>
      <c r="E100" t="s">
        <v>23</v>
      </c>
      <c r="F100" t="s">
        <v>24</v>
      </c>
      <c r="H100" t="s">
        <v>38</v>
      </c>
    </row>
    <row r="101" spans="1:8">
      <c r="A101" s="2">
        <v>46315</v>
      </c>
      <c r="B101" t="s">
        <v>52</v>
      </c>
      <c r="C101" s="3">
        <v>-2640.5</v>
      </c>
      <c r="D101" t="s">
        <v>9</v>
      </c>
      <c r="E101" t="s">
        <v>53</v>
      </c>
      <c r="F101" t="s">
        <v>54</v>
      </c>
      <c r="H101" t="s">
        <v>12</v>
      </c>
    </row>
    <row r="102" spans="1:8">
      <c r="A102" s="2">
        <v>46315</v>
      </c>
      <c r="B102" t="s">
        <v>97</v>
      </c>
      <c r="C102" s="3">
        <v>-1500</v>
      </c>
      <c r="D102" t="s">
        <v>9</v>
      </c>
      <c r="E102" t="s">
        <v>98</v>
      </c>
      <c r="F102" t="s">
        <v>99</v>
      </c>
      <c r="H102" t="s">
        <v>12</v>
      </c>
    </row>
    <row r="103" spans="1:8">
      <c r="A103" s="2">
        <v>46315</v>
      </c>
      <c r="B103" t="s">
        <v>22</v>
      </c>
      <c r="C103" s="3">
        <v>-31.94</v>
      </c>
      <c r="D103" t="s">
        <v>9</v>
      </c>
      <c r="E103" t="s">
        <v>23</v>
      </c>
      <c r="F103" t="s">
        <v>24</v>
      </c>
      <c r="H103" t="s">
        <v>12</v>
      </c>
    </row>
    <row r="104" spans="1:8">
      <c r="A104" s="2">
        <v>46315</v>
      </c>
      <c r="B104" t="s">
        <v>46</v>
      </c>
      <c r="C104" s="3">
        <v>-126.27</v>
      </c>
      <c r="D104" t="s">
        <v>9</v>
      </c>
      <c r="E104" t="s">
        <v>47</v>
      </c>
      <c r="F104" t="s">
        <v>48</v>
      </c>
      <c r="H104" t="s">
        <v>12</v>
      </c>
    </row>
    <row r="105" spans="1:8">
      <c r="A105" s="2">
        <v>46315</v>
      </c>
      <c r="B105" t="s">
        <v>100</v>
      </c>
      <c r="C105" s="3">
        <v>1500</v>
      </c>
      <c r="D105" t="s">
        <v>37</v>
      </c>
      <c r="E105" t="s">
        <v>98</v>
      </c>
      <c r="F105" t="s">
        <v>99</v>
      </c>
      <c r="H105" t="s">
        <v>38</v>
      </c>
    </row>
    <row r="106" spans="1:8">
      <c r="A106" s="2">
        <v>46316</v>
      </c>
      <c r="B106" t="s">
        <v>58</v>
      </c>
      <c r="C106" s="3">
        <v>-698.45</v>
      </c>
      <c r="D106" t="s">
        <v>9</v>
      </c>
      <c r="E106" t="s">
        <v>23</v>
      </c>
      <c r="F106" t="s">
        <v>24</v>
      </c>
      <c r="H106" t="s">
        <v>12</v>
      </c>
    </row>
    <row r="107" spans="1:8">
      <c r="A107" s="2">
        <v>46316</v>
      </c>
      <c r="B107" t="s">
        <v>101</v>
      </c>
      <c r="C107" s="3">
        <v>-125</v>
      </c>
      <c r="D107" t="s">
        <v>9</v>
      </c>
      <c r="E107" t="s">
        <v>102</v>
      </c>
      <c r="F107" t="s">
        <v>103</v>
      </c>
      <c r="H107" t="s">
        <v>12</v>
      </c>
    </row>
    <row r="108" spans="1:8">
      <c r="A108" s="2">
        <v>46316</v>
      </c>
      <c r="B108" t="s">
        <v>30</v>
      </c>
      <c r="C108" s="3">
        <v>-101.37</v>
      </c>
      <c r="D108" t="s">
        <v>9</v>
      </c>
      <c r="E108" t="s">
        <v>23</v>
      </c>
      <c r="F108" t="s">
        <v>24</v>
      </c>
      <c r="H108" t="s">
        <v>12</v>
      </c>
    </row>
    <row r="109" spans="1:8">
      <c r="A109" s="2">
        <v>46316</v>
      </c>
      <c r="B109" t="s">
        <v>104</v>
      </c>
      <c r="C109" s="3">
        <v>-54.3</v>
      </c>
      <c r="D109" t="s">
        <v>37</v>
      </c>
      <c r="E109" t="s">
        <v>20</v>
      </c>
      <c r="F109" t="s">
        <v>21</v>
      </c>
      <c r="H109" t="s">
        <v>38</v>
      </c>
    </row>
    <row r="110" spans="1:8">
      <c r="A110" s="2">
        <v>46317</v>
      </c>
      <c r="B110" t="s">
        <v>8</v>
      </c>
      <c r="C110" s="3">
        <v>477.02</v>
      </c>
      <c r="D110" t="s">
        <v>9</v>
      </c>
      <c r="E110" t="s">
        <v>10</v>
      </c>
      <c r="F110" t="s">
        <v>11</v>
      </c>
      <c r="H110" t="s">
        <v>12</v>
      </c>
    </row>
    <row r="111" spans="1:8">
      <c r="A111" s="2">
        <v>46317</v>
      </c>
      <c r="B111" t="s">
        <v>105</v>
      </c>
      <c r="C111" s="3">
        <v>350</v>
      </c>
      <c r="D111" t="s">
        <v>9</v>
      </c>
      <c r="E111" t="s">
        <v>63</v>
      </c>
      <c r="F111" t="s">
        <v>106</v>
      </c>
      <c r="H111" t="s">
        <v>12</v>
      </c>
    </row>
    <row r="112" spans="1:8">
      <c r="A112" s="2">
        <v>46317</v>
      </c>
      <c r="B112" t="s">
        <v>25</v>
      </c>
      <c r="C112" s="3">
        <v>-59.21</v>
      </c>
      <c r="D112" t="s">
        <v>9</v>
      </c>
      <c r="E112" t="s">
        <v>23</v>
      </c>
      <c r="F112" t="s">
        <v>26</v>
      </c>
      <c r="H112" t="s">
        <v>12</v>
      </c>
    </row>
    <row r="113" spans="1:8">
      <c r="A113" s="2">
        <v>46317</v>
      </c>
      <c r="B113" t="s">
        <v>16</v>
      </c>
      <c r="C113" s="3">
        <v>-96.83</v>
      </c>
      <c r="D113" t="s">
        <v>9</v>
      </c>
      <c r="E113" t="s">
        <v>17</v>
      </c>
      <c r="F113" t="s">
        <v>18</v>
      </c>
      <c r="H113" t="s">
        <v>12</v>
      </c>
    </row>
    <row r="114" spans="1:8">
      <c r="A114" s="2">
        <v>46317</v>
      </c>
      <c r="B114" t="s">
        <v>107</v>
      </c>
      <c r="C114" s="3">
        <v>-132.77</v>
      </c>
      <c r="D114" t="s">
        <v>37</v>
      </c>
      <c r="E114" t="s">
        <v>28</v>
      </c>
      <c r="F114" t="s">
        <v>29</v>
      </c>
      <c r="H114" t="s">
        <v>38</v>
      </c>
    </row>
    <row r="115" spans="1:8">
      <c r="A115" s="2">
        <v>46318</v>
      </c>
      <c r="B115" t="s">
        <v>8</v>
      </c>
      <c r="C115" s="3">
        <v>1246.32</v>
      </c>
      <c r="D115" t="s">
        <v>9</v>
      </c>
      <c r="E115" t="s">
        <v>10</v>
      </c>
      <c r="F115" t="s">
        <v>11</v>
      </c>
      <c r="H115" t="s">
        <v>12</v>
      </c>
    </row>
    <row r="116" spans="1:8">
      <c r="A116" s="2">
        <v>46318</v>
      </c>
      <c r="B116" t="s">
        <v>68</v>
      </c>
      <c r="C116" s="3">
        <v>-88.44</v>
      </c>
      <c r="D116" t="s">
        <v>9</v>
      </c>
      <c r="E116" t="s">
        <v>69</v>
      </c>
      <c r="F116" t="s">
        <v>70</v>
      </c>
      <c r="H116" t="s">
        <v>12</v>
      </c>
    </row>
    <row r="117" spans="1:8">
      <c r="A117" s="2">
        <v>46318</v>
      </c>
      <c r="B117" t="s">
        <v>45</v>
      </c>
      <c r="C117" s="3">
        <v>-71.81</v>
      </c>
      <c r="D117" t="s">
        <v>9</v>
      </c>
      <c r="E117" t="s">
        <v>28</v>
      </c>
      <c r="F117" t="s">
        <v>29</v>
      </c>
      <c r="H117" t="s">
        <v>12</v>
      </c>
    </row>
    <row r="118" spans="1:8">
      <c r="A118" s="2">
        <v>46318</v>
      </c>
      <c r="B118" t="s">
        <v>19</v>
      </c>
      <c r="C118" s="3">
        <v>-9.67</v>
      </c>
      <c r="D118" t="s">
        <v>9</v>
      </c>
      <c r="E118" t="s">
        <v>20</v>
      </c>
      <c r="F118" t="s">
        <v>21</v>
      </c>
      <c r="H118" t="s">
        <v>12</v>
      </c>
    </row>
    <row r="119" spans="1:8">
      <c r="A119" s="2">
        <v>46318</v>
      </c>
      <c r="B119" t="s">
        <v>25</v>
      </c>
      <c r="C119" s="3">
        <v>-154.34</v>
      </c>
      <c r="D119" t="s">
        <v>9</v>
      </c>
      <c r="E119" t="s">
        <v>23</v>
      </c>
      <c r="F119" t="s">
        <v>26</v>
      </c>
      <c r="H119" t="s">
        <v>12</v>
      </c>
    </row>
    <row r="120" spans="1:8">
      <c r="A120" s="2">
        <v>46318</v>
      </c>
      <c r="B120" t="s">
        <v>108</v>
      </c>
      <c r="C120" s="3">
        <v>-12.99</v>
      </c>
      <c r="D120" t="s">
        <v>37</v>
      </c>
      <c r="E120" t="s">
        <v>51</v>
      </c>
      <c r="H120" t="s">
        <v>38</v>
      </c>
    </row>
    <row r="121" spans="1:8">
      <c r="A121" s="2">
        <v>46319</v>
      </c>
      <c r="B121" t="s">
        <v>8</v>
      </c>
      <c r="C121" s="3">
        <v>1121.98</v>
      </c>
      <c r="D121" t="s">
        <v>9</v>
      </c>
      <c r="E121" t="s">
        <v>10</v>
      </c>
      <c r="F121" t="s">
        <v>11</v>
      </c>
      <c r="H121" t="s">
        <v>12</v>
      </c>
    </row>
    <row r="122" spans="1:8">
      <c r="A122" s="2">
        <v>46319</v>
      </c>
      <c r="B122" t="s">
        <v>109</v>
      </c>
      <c r="C122" s="3">
        <v>-212.6</v>
      </c>
      <c r="D122" t="s">
        <v>9</v>
      </c>
      <c r="E122" t="s">
        <v>63</v>
      </c>
      <c r="F122" t="s">
        <v>76</v>
      </c>
      <c r="H122" t="s">
        <v>12</v>
      </c>
    </row>
    <row r="123" spans="1:8">
      <c r="A123" s="2">
        <v>46319</v>
      </c>
      <c r="B123" t="s">
        <v>110</v>
      </c>
      <c r="C123" s="3">
        <v>-88.41</v>
      </c>
      <c r="D123" t="s">
        <v>37</v>
      </c>
      <c r="E123" t="s">
        <v>63</v>
      </c>
      <c r="F123" t="s">
        <v>64</v>
      </c>
      <c r="H123" t="s">
        <v>38</v>
      </c>
    </row>
    <row r="124" spans="1:8">
      <c r="A124" s="2">
        <v>46320</v>
      </c>
      <c r="B124" t="s">
        <v>8</v>
      </c>
      <c r="C124" s="3">
        <v>424.81</v>
      </c>
      <c r="D124" t="s">
        <v>9</v>
      </c>
      <c r="E124" t="s">
        <v>10</v>
      </c>
      <c r="F124" t="s">
        <v>11</v>
      </c>
      <c r="H124" t="s">
        <v>12</v>
      </c>
    </row>
    <row r="125" spans="1:8">
      <c r="A125" s="2">
        <v>46320</v>
      </c>
      <c r="B125" t="s">
        <v>111</v>
      </c>
      <c r="C125" s="3">
        <v>-310</v>
      </c>
      <c r="D125" t="s">
        <v>9</v>
      </c>
      <c r="E125" t="s">
        <v>47</v>
      </c>
      <c r="F125" t="s">
        <v>96</v>
      </c>
      <c r="H125" t="s">
        <v>12</v>
      </c>
    </row>
    <row r="126" spans="1:8">
      <c r="A126" s="2">
        <v>46320</v>
      </c>
      <c r="B126" t="s">
        <v>30</v>
      </c>
      <c r="C126" s="3">
        <v>-58</v>
      </c>
      <c r="D126" t="s">
        <v>9</v>
      </c>
      <c r="E126" t="s">
        <v>23</v>
      </c>
      <c r="F126" t="s">
        <v>24</v>
      </c>
      <c r="H126" t="s">
        <v>12</v>
      </c>
    </row>
    <row r="127" spans="1:8">
      <c r="A127" s="2">
        <v>46320</v>
      </c>
      <c r="B127" t="s">
        <v>101</v>
      </c>
      <c r="C127" s="3">
        <v>-90</v>
      </c>
      <c r="D127" t="s">
        <v>37</v>
      </c>
      <c r="E127" t="s">
        <v>102</v>
      </c>
      <c r="F127" t="s">
        <v>103</v>
      </c>
      <c r="H127" t="s">
        <v>38</v>
      </c>
    </row>
    <row r="128" spans="1:8">
      <c r="A128" s="2">
        <v>46321</v>
      </c>
      <c r="B128" t="s">
        <v>112</v>
      </c>
      <c r="C128" s="3">
        <v>-74.91</v>
      </c>
      <c r="D128" t="s">
        <v>9</v>
      </c>
      <c r="E128" t="s">
        <v>56</v>
      </c>
      <c r="F128" t="s">
        <v>57</v>
      </c>
      <c r="H128" t="s">
        <v>12</v>
      </c>
    </row>
    <row r="129" spans="1:8">
      <c r="A129" s="2">
        <v>46321</v>
      </c>
      <c r="B129" t="s">
        <v>30</v>
      </c>
      <c r="C129" s="3">
        <v>-54.23</v>
      </c>
      <c r="D129" t="s">
        <v>9</v>
      </c>
      <c r="E129" t="s">
        <v>23</v>
      </c>
      <c r="F129" t="s">
        <v>24</v>
      </c>
      <c r="H129" t="s">
        <v>12</v>
      </c>
    </row>
    <row r="130" spans="1:8">
      <c r="A130" s="2">
        <v>46321</v>
      </c>
      <c r="B130" t="s">
        <v>113</v>
      </c>
      <c r="C130" s="3">
        <v>-129</v>
      </c>
      <c r="D130" t="s">
        <v>37</v>
      </c>
      <c r="E130" t="s">
        <v>66</v>
      </c>
      <c r="F130" t="s">
        <v>67</v>
      </c>
      <c r="H130" t="s">
        <v>38</v>
      </c>
    </row>
    <row r="131" spans="1:8">
      <c r="A131" s="2">
        <v>46322</v>
      </c>
      <c r="B131" t="s">
        <v>114</v>
      </c>
      <c r="C131" s="3">
        <v>-200</v>
      </c>
      <c r="D131" t="s">
        <v>9</v>
      </c>
      <c r="E131" t="s">
        <v>63</v>
      </c>
      <c r="F131" t="s">
        <v>115</v>
      </c>
      <c r="H131" t="s">
        <v>12</v>
      </c>
    </row>
    <row r="132" spans="1:8">
      <c r="A132" s="2">
        <v>46322</v>
      </c>
      <c r="B132" t="s">
        <v>19</v>
      </c>
      <c r="C132" s="3">
        <v>-115.59</v>
      </c>
      <c r="D132" t="s">
        <v>9</v>
      </c>
      <c r="E132" t="s">
        <v>20</v>
      </c>
      <c r="F132" t="s">
        <v>21</v>
      </c>
      <c r="H132" t="s">
        <v>12</v>
      </c>
    </row>
    <row r="133" spans="1:8">
      <c r="A133" s="2">
        <v>46322</v>
      </c>
      <c r="B133" t="s">
        <v>30</v>
      </c>
      <c r="C133" s="3">
        <v>-45.92</v>
      </c>
      <c r="D133" t="s">
        <v>9</v>
      </c>
      <c r="E133" t="s">
        <v>23</v>
      </c>
      <c r="F133" t="s">
        <v>24</v>
      </c>
      <c r="H133" t="s">
        <v>12</v>
      </c>
    </row>
    <row r="134" spans="1:8">
      <c r="A134" s="2">
        <v>46322</v>
      </c>
      <c r="B134" t="s">
        <v>30</v>
      </c>
      <c r="C134" s="3">
        <v>-82.63</v>
      </c>
      <c r="D134" t="s">
        <v>9</v>
      </c>
      <c r="E134" t="s">
        <v>23</v>
      </c>
      <c r="F134" t="s">
        <v>24</v>
      </c>
      <c r="H134" t="s">
        <v>12</v>
      </c>
    </row>
    <row r="135" spans="1:8">
      <c r="A135" s="2">
        <v>46322</v>
      </c>
      <c r="B135" t="s">
        <v>36</v>
      </c>
      <c r="C135" s="3">
        <v>-401.66</v>
      </c>
      <c r="D135" t="s">
        <v>37</v>
      </c>
      <c r="E135" t="s">
        <v>23</v>
      </c>
      <c r="F135" t="s">
        <v>24</v>
      </c>
      <c r="H135" t="s">
        <v>38</v>
      </c>
    </row>
    <row r="136" spans="1:8">
      <c r="A136" s="2">
        <v>46323</v>
      </c>
      <c r="B136" t="s">
        <v>58</v>
      </c>
      <c r="C136" s="3">
        <v>-741.03</v>
      </c>
      <c r="D136" t="s">
        <v>9</v>
      </c>
      <c r="E136" t="s">
        <v>23</v>
      </c>
      <c r="F136" t="s">
        <v>24</v>
      </c>
      <c r="H136" t="s">
        <v>12</v>
      </c>
    </row>
    <row r="137" spans="1:8">
      <c r="A137" s="2">
        <v>46323</v>
      </c>
      <c r="B137" t="s">
        <v>101</v>
      </c>
      <c r="C137" s="3">
        <v>-125</v>
      </c>
      <c r="D137" t="s">
        <v>9</v>
      </c>
      <c r="E137" t="s">
        <v>102</v>
      </c>
      <c r="F137" t="s">
        <v>103</v>
      </c>
      <c r="H137" t="s">
        <v>12</v>
      </c>
    </row>
    <row r="138" spans="1:8">
      <c r="A138" s="2">
        <v>46323</v>
      </c>
      <c r="B138" t="s">
        <v>116</v>
      </c>
      <c r="C138" s="3">
        <v>-29.99</v>
      </c>
      <c r="D138" t="s">
        <v>37</v>
      </c>
      <c r="E138" t="s">
        <v>51</v>
      </c>
      <c r="H138" t="s">
        <v>38</v>
      </c>
    </row>
    <row r="139" spans="1:8">
      <c r="A139" s="2">
        <v>46324</v>
      </c>
      <c r="B139" t="s">
        <v>8</v>
      </c>
      <c r="C139" s="3">
        <v>1430.95</v>
      </c>
      <c r="D139" t="s">
        <v>9</v>
      </c>
      <c r="E139" t="s">
        <v>10</v>
      </c>
      <c r="F139" t="s">
        <v>11</v>
      </c>
      <c r="H139" t="s">
        <v>12</v>
      </c>
    </row>
    <row r="140" spans="1:8">
      <c r="A140" s="2">
        <v>46324</v>
      </c>
      <c r="B140" t="s">
        <v>117</v>
      </c>
      <c r="C140" s="3">
        <v>36.4</v>
      </c>
      <c r="D140" t="s">
        <v>9</v>
      </c>
      <c r="E140" t="s">
        <v>118</v>
      </c>
      <c r="F140" t="s">
        <v>119</v>
      </c>
      <c r="H140" t="s">
        <v>12</v>
      </c>
    </row>
    <row r="141" spans="1:8">
      <c r="A141" s="2">
        <v>46324</v>
      </c>
      <c r="B141" t="s">
        <v>46</v>
      </c>
      <c r="C141" s="3">
        <v>-40.03</v>
      </c>
      <c r="D141" t="s">
        <v>9</v>
      </c>
      <c r="E141" t="s">
        <v>47</v>
      </c>
      <c r="F141" t="s">
        <v>48</v>
      </c>
      <c r="H141" t="s">
        <v>12</v>
      </c>
    </row>
    <row r="142" spans="1:8">
      <c r="A142" s="2">
        <v>46324</v>
      </c>
      <c r="B142" t="s">
        <v>27</v>
      </c>
      <c r="C142" s="3">
        <v>-99.73999999999999</v>
      </c>
      <c r="D142" t="s">
        <v>9</v>
      </c>
      <c r="E142" t="s">
        <v>28</v>
      </c>
      <c r="F142" t="s">
        <v>29</v>
      </c>
      <c r="H142" t="s">
        <v>12</v>
      </c>
    </row>
    <row r="143" spans="1:8">
      <c r="A143" s="2">
        <v>46324</v>
      </c>
      <c r="B143" t="s">
        <v>27</v>
      </c>
      <c r="C143" s="3">
        <v>-157.04</v>
      </c>
      <c r="D143" t="s">
        <v>9</v>
      </c>
      <c r="E143" t="s">
        <v>28</v>
      </c>
      <c r="F143" t="s">
        <v>29</v>
      </c>
      <c r="H143" t="s">
        <v>12</v>
      </c>
    </row>
    <row r="144" spans="1:8">
      <c r="A144" s="2">
        <v>46324</v>
      </c>
      <c r="B144" t="s">
        <v>120</v>
      </c>
      <c r="C144" s="3">
        <v>-9.99</v>
      </c>
      <c r="D144" t="s">
        <v>37</v>
      </c>
      <c r="E144" t="s">
        <v>63</v>
      </c>
      <c r="F144" t="s">
        <v>64</v>
      </c>
      <c r="H144" t="s">
        <v>38</v>
      </c>
    </row>
    <row r="145" spans="1:8">
      <c r="A145" s="2">
        <v>46324</v>
      </c>
      <c r="B145" t="s">
        <v>121</v>
      </c>
      <c r="C145" s="3">
        <v>-112</v>
      </c>
      <c r="D145" t="s">
        <v>37</v>
      </c>
      <c r="E145" t="s">
        <v>28</v>
      </c>
      <c r="F145" t="s">
        <v>122</v>
      </c>
      <c r="G145" t="s">
        <v>123</v>
      </c>
      <c r="H145" t="s">
        <v>38</v>
      </c>
    </row>
    <row r="146" spans="1:8">
      <c r="A146" s="2">
        <v>46325</v>
      </c>
      <c r="B146" t="s">
        <v>8</v>
      </c>
      <c r="C146" s="3">
        <v>1412.29</v>
      </c>
      <c r="D146" t="s">
        <v>9</v>
      </c>
      <c r="E146" t="s">
        <v>10</v>
      </c>
      <c r="F146" t="s">
        <v>11</v>
      </c>
      <c r="H146" t="s">
        <v>12</v>
      </c>
    </row>
    <row r="147" spans="1:8">
      <c r="A147" s="2">
        <v>46325</v>
      </c>
      <c r="B147" t="s">
        <v>124</v>
      </c>
      <c r="C147" s="3">
        <v>-15</v>
      </c>
      <c r="D147" t="s">
        <v>9</v>
      </c>
      <c r="E147" t="s">
        <v>69</v>
      </c>
      <c r="F147" t="s">
        <v>125</v>
      </c>
      <c r="H147" t="s">
        <v>12</v>
      </c>
    </row>
    <row r="148" spans="1:8">
      <c r="A148" s="2">
        <v>46325</v>
      </c>
      <c r="B148" t="s">
        <v>86</v>
      </c>
      <c r="C148" s="3">
        <v>-96.33</v>
      </c>
      <c r="D148" t="s">
        <v>9</v>
      </c>
      <c r="E148" t="s">
        <v>23</v>
      </c>
      <c r="F148" t="s">
        <v>26</v>
      </c>
      <c r="H148" t="s">
        <v>12</v>
      </c>
    </row>
    <row r="149" spans="1:8">
      <c r="A149" s="2">
        <v>46325</v>
      </c>
      <c r="B149" t="s">
        <v>36</v>
      </c>
      <c r="C149" s="3">
        <v>-12.5</v>
      </c>
      <c r="D149" t="s">
        <v>37</v>
      </c>
      <c r="E149" t="s">
        <v>23</v>
      </c>
      <c r="F149" t="s">
        <v>24</v>
      </c>
      <c r="H149" t="s">
        <v>38</v>
      </c>
    </row>
    <row r="150" spans="1:8">
      <c r="A150" s="2">
        <v>46325</v>
      </c>
      <c r="B150" t="s">
        <v>36</v>
      </c>
      <c r="C150" s="3">
        <v>-12.5</v>
      </c>
      <c r="D150" t="s">
        <v>37</v>
      </c>
      <c r="E150" t="s">
        <v>23</v>
      </c>
      <c r="F150" t="s">
        <v>24</v>
      </c>
      <c r="H150" t="s">
        <v>38</v>
      </c>
    </row>
    <row r="151" spans="1:8">
      <c r="A151" s="2">
        <v>46326</v>
      </c>
      <c r="B151" t="s">
        <v>8</v>
      </c>
      <c r="C151" s="3">
        <v>1079.7</v>
      </c>
      <c r="D151" t="s">
        <v>9</v>
      </c>
      <c r="E151" t="s">
        <v>10</v>
      </c>
      <c r="F151" t="s">
        <v>11</v>
      </c>
      <c r="H151" t="s">
        <v>12</v>
      </c>
    </row>
    <row r="152" spans="1:8">
      <c r="A152" s="2">
        <v>46326</v>
      </c>
      <c r="B152" t="s">
        <v>30</v>
      </c>
      <c r="C152" s="3">
        <v>-81.53</v>
      </c>
      <c r="D152" t="s">
        <v>9</v>
      </c>
      <c r="E152" t="s">
        <v>23</v>
      </c>
      <c r="F152" t="s">
        <v>24</v>
      </c>
      <c r="H152" t="s">
        <v>12</v>
      </c>
    </row>
  </sheetData>
  <autoFilter ref="A1:H15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40.7109375" customWidth="1"/>
    <col min="2" max="2" width="16.7109375" customWidth="1"/>
  </cols>
  <sheetData>
    <row r="1" spans="1:2">
      <c r="A1" s="4" t="s">
        <v>126</v>
      </c>
    </row>
    <row r="2" spans="1:2">
      <c r="A2" s="4" t="s">
        <v>127</v>
      </c>
    </row>
    <row r="3" spans="1:2">
      <c r="A3" t="s">
        <v>10</v>
      </c>
      <c r="B3" s="3">
        <f>SUMIFS(Ledger!$C$2:$C$152,Ledger!$E$2:$E$152,"Sales")</f>
        <v>19408.17</v>
      </c>
    </row>
    <row r="4" spans="1:2">
      <c r="A4" t="s">
        <v>128</v>
      </c>
      <c r="B4" s="3">
        <f>SUMIFS(Ledger!$C$2:$C$152,Ledger!$E$2:$E$152,"Other Income")</f>
        <v>0</v>
      </c>
    </row>
    <row r="5" spans="1:2">
      <c r="A5" s="4" t="s">
        <v>129</v>
      </c>
      <c r="B5" s="5">
        <f>B3+B4</f>
        <v>19408.17</v>
      </c>
    </row>
    <row r="6" spans="1:2">
      <c r="A6" s="4" t="s">
        <v>130</v>
      </c>
    </row>
    <row r="7" spans="1:2">
      <c r="A7" t="s">
        <v>23</v>
      </c>
      <c r="B7" s="3">
        <f>-SUMIFS(Ledger!$C$2:$C$152,Ledger!$E$2:$E$152,"Cost of Goods Sold")</f>
        <v>7435.96</v>
      </c>
    </row>
    <row r="8" spans="1:2">
      <c r="A8" s="4" t="s">
        <v>131</v>
      </c>
      <c r="B8" s="5">
        <f>B5-B7</f>
        <v>11972.21</v>
      </c>
    </row>
    <row r="9" spans="1:2">
      <c r="A9" s="4" t="s">
        <v>132</v>
      </c>
    </row>
    <row r="10" spans="1:2">
      <c r="A10" t="s">
        <v>53</v>
      </c>
      <c r="B10" s="3">
        <f>-SUMIFS(Ledger!$C$2:$C$152,Ledger!$E$2:$E$152,"Payroll and Wages")</f>
        <v>5281.0</v>
      </c>
    </row>
    <row r="11" spans="1:2">
      <c r="A11" t="s">
        <v>14</v>
      </c>
      <c r="B11" s="3">
        <f>-SUMIFS(Ledger!$C$2:$C$152,Ledger!$E$2:$E$152,"Rent")</f>
        <v>1850.0</v>
      </c>
    </row>
    <row r="12" spans="1:2">
      <c r="A12" t="s">
        <v>20</v>
      </c>
      <c r="B12" s="3">
        <f>-SUMIFS(Ledger!$C$2:$C$152,Ledger!$E$2:$E$152,"Utilities")</f>
        <v>836.07</v>
      </c>
    </row>
    <row r="13" spans="1:2">
      <c r="A13" t="s">
        <v>32</v>
      </c>
      <c r="B13" s="3">
        <f>-SUMIFS(Ledger!$C$2:$C$152,Ledger!$E$2:$E$152,"Insurance")</f>
        <v>318.0</v>
      </c>
    </row>
    <row r="14" spans="1:2">
      <c r="A14" t="s">
        <v>56</v>
      </c>
      <c r="B14" s="3">
        <f>-SUMIFS(Ledger!$C$2:$C$152,Ledger!$E$2:$E$152,"Vehicle and Fuel")</f>
        <v>500.15</v>
      </c>
    </row>
    <row r="15" spans="1:2">
      <c r="A15" t="s">
        <v>28</v>
      </c>
      <c r="B15" s="3">
        <f>-SUMIFS(Ledger!$C$2:$C$152,Ledger!$E$2:$E$152,"Supplies")</f>
        <v>1362.66</v>
      </c>
    </row>
    <row r="16" spans="1:2">
      <c r="A16" t="s">
        <v>83</v>
      </c>
      <c r="B16" s="3">
        <f>-SUMIFS(Ledger!$C$2:$C$152,Ledger!$E$2:$E$152,"Repairs and Maintenance")</f>
        <v>177.3</v>
      </c>
    </row>
    <row r="17" spans="1:2">
      <c r="A17" t="s">
        <v>102</v>
      </c>
      <c r="B17" s="3">
        <f>-SUMIFS(Ledger!$C$2:$C$152,Ledger!$E$2:$E$152,"Advertising")</f>
        <v>340.0</v>
      </c>
    </row>
    <row r="18" spans="1:2">
      <c r="A18" t="s">
        <v>51</v>
      </c>
      <c r="B18" s="3">
        <f>-SUMIFS(Ledger!$C$2:$C$152,Ledger!$E$2:$E$152,"Software and Subscriptions")</f>
        <v>177.37</v>
      </c>
    </row>
    <row r="19" spans="1:2">
      <c r="A19" t="s">
        <v>133</v>
      </c>
      <c r="B19" s="3">
        <f>-SUMIFS(Ledger!$C$2:$C$152,Ledger!$E$2:$E$152,"Professional Fees")</f>
        <v>0</v>
      </c>
    </row>
    <row r="20" spans="1:2">
      <c r="A20" t="s">
        <v>69</v>
      </c>
      <c r="B20" s="3">
        <f>-SUMIFS(Ledger!$C$2:$C$152,Ledger!$E$2:$E$152,"Bank and Merchant Fees")</f>
        <v>199.62</v>
      </c>
    </row>
    <row r="21" spans="1:2">
      <c r="A21" t="s">
        <v>47</v>
      </c>
      <c r="B21" s="3">
        <f>-SUMIFS(Ledger!$C$2:$C$152,Ledger!$E$2:$E$152,"Taxes and Licenses")</f>
        <v>2215.02</v>
      </c>
    </row>
    <row r="22" spans="1:2">
      <c r="A22" t="s">
        <v>66</v>
      </c>
      <c r="B22" s="3">
        <f>-SUMIFS(Ledger!$C$2:$C$152,Ledger!$E$2:$E$152,"Travel")</f>
        <v>777.6</v>
      </c>
    </row>
    <row r="23" spans="1:2">
      <c r="A23" t="s">
        <v>17</v>
      </c>
      <c r="B23" s="3">
        <f>-SUMIFS(Ledger!$C$2:$C$152,Ledger!$E$2:$E$152,"Meals")</f>
        <v>494.8</v>
      </c>
    </row>
    <row r="24" spans="1:2">
      <c r="A24" t="s">
        <v>134</v>
      </c>
      <c r="B24" s="3">
        <f>-SUMIFS(Ledger!$C$2:$C$152,Ledger!$E$2:$E$152,"Loan Payments")</f>
        <v>642.19</v>
      </c>
    </row>
    <row r="25" spans="1:2">
      <c r="A25" t="s">
        <v>135</v>
      </c>
      <c r="B25" s="3">
        <f>-SUMIFS(Ledger!$C$2:$C$152,Ledger!$E$2:$E$152,"Refunds and Returns")</f>
        <v>-36.4</v>
      </c>
    </row>
    <row r="26" spans="1:2">
      <c r="A26" t="s">
        <v>136</v>
      </c>
      <c r="B26" s="3">
        <f>-SUMIFS(Ledger!$C$2:$C$152,Ledger!$E$2:$E$152,"Uncategorized")</f>
        <v>863.63</v>
      </c>
    </row>
    <row r="27" spans="1:2">
      <c r="A27" s="4" t="s">
        <v>137</v>
      </c>
      <c r="B27" s="5">
        <f>SUM(B10:B26)</f>
        <v>15999.01</v>
      </c>
    </row>
    <row r="28" spans="1:2">
      <c r="A28" s="4" t="s">
        <v>138</v>
      </c>
      <c r="B28" s="5">
        <f>B8-B27</f>
        <v>-4026.8</v>
      </c>
    </row>
    <row r="30" spans="1:2">
      <c r="A30" s="4" t="s">
        <v>139</v>
      </c>
    </row>
    <row r="31" spans="1:2">
      <c r="A31" t="s">
        <v>140</v>
      </c>
      <c r="B31" s="3">
        <f>-SUMIFS(Ledger!$C$2:$C$152,Ledger!$E$2:$E$152,"Owner Draws")</f>
        <v>3000.0</v>
      </c>
    </row>
    <row r="32" spans="1:2">
      <c r="A32" t="s">
        <v>141</v>
      </c>
      <c r="B32" s="3">
        <f>SUMIFS(Ledger!$C$2:$C$152,Ledger!$E$2:$E$152,"Owner Contributions")</f>
        <v>0</v>
      </c>
    </row>
    <row r="33" spans="1:2">
      <c r="A33" t="s">
        <v>142</v>
      </c>
      <c r="B33" s="3">
        <f>SUMIFS(Ledger!$C$2:$C$152,Ledger!$E$2:$E$152,"Transfers")</f>
        <v>0.0</v>
      </c>
    </row>
    <row r="35" spans="1:2">
      <c r="A35" t="s">
        <v>143</v>
      </c>
      <c r="B35" s="3">
        <f>B28-B31+B32</f>
        <v>-7026.8</v>
      </c>
    </row>
    <row r="36" spans="1:2">
      <c r="A36" t="s">
        <v>144</v>
      </c>
      <c r="B36" s="3">
        <f>SUM(Ledger!$C$2:$C$152)-SUMIFS(Ledger!$C$2:$C$152,Ledger!$E$2:$E$152,"Transfers")</f>
        <v>-7026.8</v>
      </c>
    </row>
    <row r="37" spans="1:2">
      <c r="A37" t="s">
        <v>145</v>
      </c>
      <c r="B37" s="3">
        <f>ROUND(B35-B36,2)</f>
        <v>0.0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cols>
    <col min="1" max="4" width="18.7109375" customWidth="1"/>
  </cols>
  <sheetData>
    <row r="1" spans="1:4">
      <c r="A1" s="1" t="s">
        <v>3</v>
      </c>
      <c r="B1" s="1" t="s">
        <v>146</v>
      </c>
      <c r="C1" s="1" t="s">
        <v>147</v>
      </c>
      <c r="D1" s="1" t="s">
        <v>148</v>
      </c>
    </row>
    <row r="2" spans="1:4">
      <c r="A2" t="s">
        <v>9</v>
      </c>
      <c r="B2" s="3">
        <f>SUMIFS(Ledger!$C$2:$C$152,Ledger!$D$2:$D$152,A2,Ledger!$C$2:$C$152,"&gt;0")</f>
        <v>19794.57</v>
      </c>
      <c r="C2" s="3">
        <f>SUMIFS(Ledger!$C$2:$C$152,Ledger!$D$2:$D$152,A2,Ledger!$C$2:$C$152,"&lt;0")</f>
        <v>-24646.95</v>
      </c>
      <c r="D2" s="3">
        <f>B2+C2</f>
        <v>-4852.38</v>
      </c>
    </row>
    <row r="3" spans="1:4">
      <c r="A3" t="s">
        <v>37</v>
      </c>
      <c r="B3" s="3">
        <f>SUMIFS(Ledger!$C$2:$C$152,Ledger!$D$2:$D$152,A3,Ledger!$C$2:$C$152,"&gt;0")</f>
        <v>1500.0</v>
      </c>
      <c r="C3" s="3">
        <f>SUMIFS(Ledger!$C$2:$C$152,Ledger!$D$2:$D$152,A3,Ledger!$C$2:$C$152,"&lt;0")</f>
        <v>-3674.42</v>
      </c>
      <c r="D3" s="3">
        <f>B3+C3</f>
        <v>-2174.42</v>
      </c>
    </row>
    <row r="4" spans="1:4">
      <c r="A4" s="4" t="s">
        <v>149</v>
      </c>
      <c r="B4" s="5">
        <f>SUM(B2:B3)</f>
        <v>21294.57</v>
      </c>
      <c r="C4" s="5">
        <f>SUM(C2:C3)</f>
        <v>-28321.37</v>
      </c>
      <c r="D4" s="5">
        <f>SUM(D2:D3)</f>
        <v>-7026.8</v>
      </c>
    </row>
    <row r="6" spans="1:4">
      <c r="A6" t="s">
        <v>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34.7109375" customWidth="1"/>
    <col min="2" max="3" width="12.7109375" customWidth="1"/>
    <col min="4" max="5" width="60.7109375" customWidth="1"/>
  </cols>
  <sheetData>
    <row r="1" spans="1:5">
      <c r="A1" s="1" t="s">
        <v>151</v>
      </c>
      <c r="B1" s="1" t="s">
        <v>152</v>
      </c>
      <c r="C1" s="1" t="s">
        <v>2</v>
      </c>
      <c r="D1" s="1" t="s">
        <v>153</v>
      </c>
      <c r="E1" s="1" t="s">
        <v>154</v>
      </c>
    </row>
    <row r="2" spans="1:5">
      <c r="A2" s="6" t="s">
        <v>155</v>
      </c>
      <c r="B2" s="6">
        <v>74</v>
      </c>
      <c r="C2" s="3">
        <v>-722.8</v>
      </c>
      <c r="D2" s="6" t="s">
        <v>156</v>
      </c>
      <c r="E2" s="6" t="s">
        <v>157</v>
      </c>
    </row>
    <row r="3" spans="1:5">
      <c r="A3" s="6" t="s">
        <v>155</v>
      </c>
      <c r="B3" s="6">
        <v>76</v>
      </c>
      <c r="C3" s="3">
        <v>-722.8</v>
      </c>
      <c r="D3" s="6" t="s">
        <v>156</v>
      </c>
      <c r="E3" s="6" t="s">
        <v>157</v>
      </c>
    </row>
    <row r="4" spans="1:5">
      <c r="A4" s="6" t="s">
        <v>155</v>
      </c>
      <c r="B4" s="6">
        <v>149</v>
      </c>
      <c r="C4" s="3">
        <v>-12.5</v>
      </c>
      <c r="D4" s="6" t="s">
        <v>158</v>
      </c>
      <c r="E4" s="6" t="s">
        <v>159</v>
      </c>
    </row>
    <row r="5" spans="1:5">
      <c r="A5" s="6" t="s">
        <v>155</v>
      </c>
      <c r="B5" s="6">
        <v>150</v>
      </c>
      <c r="C5" s="3">
        <v>-12.5</v>
      </c>
      <c r="D5" s="6" t="s">
        <v>158</v>
      </c>
      <c r="E5" s="6" t="s">
        <v>159</v>
      </c>
    </row>
    <row r="6" spans="1:5">
      <c r="A6" s="6" t="s">
        <v>160</v>
      </c>
      <c r="B6" s="6">
        <v>44</v>
      </c>
      <c r="C6" s="3">
        <v>-15.49</v>
      </c>
      <c r="D6" s="6" t="s">
        <v>161</v>
      </c>
      <c r="E6" s="6" t="s">
        <v>162</v>
      </c>
    </row>
    <row r="7" spans="1:5">
      <c r="A7" s="6" t="s">
        <v>160</v>
      </c>
      <c r="B7" s="6">
        <v>50</v>
      </c>
      <c r="C7" s="3">
        <v>-11.99</v>
      </c>
      <c r="D7" s="6" t="s">
        <v>161</v>
      </c>
      <c r="E7" s="6" t="s">
        <v>162</v>
      </c>
    </row>
    <row r="8" spans="1:5">
      <c r="A8" s="6" t="s">
        <v>160</v>
      </c>
      <c r="B8" s="6">
        <v>54</v>
      </c>
      <c r="C8" s="3">
        <v>-44</v>
      </c>
      <c r="D8" s="6" t="s">
        <v>161</v>
      </c>
      <c r="E8" s="6" t="s">
        <v>162</v>
      </c>
    </row>
    <row r="9" spans="1:5">
      <c r="A9" s="6" t="s">
        <v>160</v>
      </c>
      <c r="B9" s="6">
        <v>84</v>
      </c>
      <c r="C9" s="3">
        <v>-50</v>
      </c>
      <c r="D9" s="6" t="s">
        <v>161</v>
      </c>
      <c r="E9" s="6" t="s">
        <v>162</v>
      </c>
    </row>
    <row r="10" spans="1:5">
      <c r="A10" s="6" t="s">
        <v>160</v>
      </c>
      <c r="B10" s="6">
        <v>123</v>
      </c>
      <c r="C10" s="3">
        <v>-88.41</v>
      </c>
      <c r="D10" s="6" t="s">
        <v>161</v>
      </c>
      <c r="E10" s="6" t="s">
        <v>162</v>
      </c>
    </row>
    <row r="11" spans="1:5">
      <c r="A11" s="6" t="s">
        <v>160</v>
      </c>
      <c r="B11" s="6">
        <v>144</v>
      </c>
      <c r="C11" s="3">
        <v>-9.99</v>
      </c>
      <c r="D11" s="6" t="s">
        <v>161</v>
      </c>
      <c r="E11" s="6" t="s">
        <v>162</v>
      </c>
    </row>
    <row r="12" spans="1:5">
      <c r="A12" s="6" t="s">
        <v>163</v>
      </c>
      <c r="B12" s="6">
        <v>111</v>
      </c>
      <c r="C12" s="3">
        <v>350</v>
      </c>
      <c r="D12" s="6" t="s">
        <v>164</v>
      </c>
      <c r="E12" s="6" t="s">
        <v>165</v>
      </c>
    </row>
    <row r="13" spans="1:5">
      <c r="A13" s="6" t="s">
        <v>166</v>
      </c>
      <c r="B13" s="6">
        <v>86</v>
      </c>
      <c r="C13" s="3">
        <v>-450</v>
      </c>
      <c r="D13" s="6" t="s">
        <v>167</v>
      </c>
      <c r="E13" s="6" t="s">
        <v>168</v>
      </c>
    </row>
    <row r="14" spans="1:5">
      <c r="A14" s="6" t="s">
        <v>169</v>
      </c>
      <c r="B14" s="6">
        <v>131</v>
      </c>
      <c r="C14" s="3">
        <v>-200</v>
      </c>
      <c r="D14" s="6" t="s">
        <v>170</v>
      </c>
      <c r="E14" s="6" t="s">
        <v>171</v>
      </c>
    </row>
    <row r="15" spans="1:5">
      <c r="A15" s="6" t="s">
        <v>172</v>
      </c>
      <c r="B15" s="6">
        <v>60</v>
      </c>
      <c r="C15" s="3">
        <v>-83.17</v>
      </c>
      <c r="D15" s="6" t="s">
        <v>173</v>
      </c>
      <c r="E15" s="6" t="s">
        <v>174</v>
      </c>
    </row>
    <row r="16" spans="1:5">
      <c r="A16" s="6" t="s">
        <v>172</v>
      </c>
      <c r="B16" s="6">
        <v>73</v>
      </c>
      <c r="C16" s="3">
        <v>-47.98</v>
      </c>
      <c r="D16" s="6" t="s">
        <v>173</v>
      </c>
      <c r="E16" s="6" t="s">
        <v>174</v>
      </c>
    </row>
    <row r="17" spans="1:5">
      <c r="A17" s="6" t="s">
        <v>172</v>
      </c>
      <c r="B17" s="6">
        <v>122</v>
      </c>
      <c r="C17" s="3">
        <v>-212.6</v>
      </c>
      <c r="D17" s="6" t="s">
        <v>173</v>
      </c>
      <c r="E17" s="6" t="s">
        <v>174</v>
      </c>
    </row>
    <row r="18" spans="1:5">
      <c r="A18" s="6" t="s">
        <v>175</v>
      </c>
      <c r="B18" s="6">
        <v>82</v>
      </c>
      <c r="C18" s="3">
        <v>-642.1900000000001</v>
      </c>
      <c r="D18" s="6" t="s">
        <v>176</v>
      </c>
      <c r="E18" s="6" t="s">
        <v>177</v>
      </c>
    </row>
    <row r="19" spans="1:5">
      <c r="A19" s="6" t="s">
        <v>178</v>
      </c>
      <c r="B19" s="6">
        <v>22</v>
      </c>
      <c r="C19" s="3">
        <v>-1500</v>
      </c>
      <c r="D19" s="6" t="s">
        <v>179</v>
      </c>
      <c r="E19" s="6" t="s">
        <v>180</v>
      </c>
    </row>
    <row r="20" spans="1:5">
      <c r="A20" s="6" t="s">
        <v>178</v>
      </c>
      <c r="B20" s="6">
        <v>94</v>
      </c>
      <c r="C20" s="3">
        <v>-1500</v>
      </c>
      <c r="D20" s="6" t="s">
        <v>179</v>
      </c>
      <c r="E20" s="6" t="s">
        <v>180</v>
      </c>
    </row>
    <row r="21" spans="1:5">
      <c r="A21" s="6" t="s">
        <v>181</v>
      </c>
      <c r="B21" s="6">
        <v>65</v>
      </c>
      <c r="C21" s="3">
        <v>-1184.22</v>
      </c>
      <c r="D21" s="6" t="s">
        <v>182</v>
      </c>
      <c r="E21" s="6" t="s">
        <v>183</v>
      </c>
    </row>
    <row r="22" spans="1:5">
      <c r="A22" s="6" t="s">
        <v>184</v>
      </c>
      <c r="B22" s="6">
        <v>47</v>
      </c>
      <c r="C22" s="3">
        <v>-389.2</v>
      </c>
      <c r="D22" s="6" t="s">
        <v>185</v>
      </c>
      <c r="E22" s="6" t="s">
        <v>186</v>
      </c>
    </row>
    <row r="23" spans="1:5">
      <c r="A23" s="6" t="s">
        <v>184</v>
      </c>
      <c r="B23" s="6">
        <v>52</v>
      </c>
      <c r="C23" s="3">
        <v>-241</v>
      </c>
      <c r="D23" s="6" t="s">
        <v>185</v>
      </c>
      <c r="E23" s="6" t="s">
        <v>186</v>
      </c>
    </row>
    <row r="24" spans="1:5">
      <c r="A24" s="6" t="s">
        <v>184</v>
      </c>
      <c r="B24" s="6">
        <v>130</v>
      </c>
      <c r="C24" s="3">
        <v>-129</v>
      </c>
      <c r="D24" s="6" t="s">
        <v>185</v>
      </c>
      <c r="E24" s="6" t="s">
        <v>186</v>
      </c>
    </row>
    <row r="25" spans="1:5">
      <c r="A25" s="6" t="s">
        <v>187</v>
      </c>
      <c r="B25" s="6">
        <v>24</v>
      </c>
      <c r="C25" s="3">
        <v>-158.37</v>
      </c>
      <c r="D25" s="6" t="s">
        <v>188</v>
      </c>
      <c r="E25" s="6" t="s">
        <v>189</v>
      </c>
    </row>
    <row r="26" spans="1:5">
      <c r="A26" s="6" t="s">
        <v>187</v>
      </c>
      <c r="B26" s="6">
        <v>35</v>
      </c>
      <c r="C26" s="3">
        <v>-79.44</v>
      </c>
      <c r="D26" s="6" t="s">
        <v>188</v>
      </c>
      <c r="E26" s="6" t="s">
        <v>189</v>
      </c>
    </row>
    <row r="27" spans="1:5">
      <c r="A27" s="6" t="s">
        <v>187</v>
      </c>
      <c r="B27" s="6">
        <v>40</v>
      </c>
      <c r="C27" s="3">
        <v>-18.51</v>
      </c>
      <c r="D27" s="6" t="s">
        <v>188</v>
      </c>
      <c r="E27" s="6" t="s">
        <v>189</v>
      </c>
    </row>
    <row r="28" spans="1:5">
      <c r="A28" s="6" t="s">
        <v>187</v>
      </c>
      <c r="B28" s="6">
        <v>45</v>
      </c>
      <c r="C28" s="3">
        <v>-99.40000000000001</v>
      </c>
      <c r="D28" s="6" t="s">
        <v>188</v>
      </c>
      <c r="E28" s="6" t="s">
        <v>189</v>
      </c>
    </row>
    <row r="29" spans="1:5">
      <c r="A29" s="6" t="s">
        <v>187</v>
      </c>
      <c r="B29" s="6">
        <v>79</v>
      </c>
      <c r="C29" s="3">
        <v>-23.78</v>
      </c>
      <c r="D29" s="6" t="s">
        <v>188</v>
      </c>
      <c r="E29" s="6" t="s">
        <v>189</v>
      </c>
    </row>
    <row r="30" spans="1:5">
      <c r="A30" s="6" t="s">
        <v>187</v>
      </c>
      <c r="B30" s="6">
        <v>104</v>
      </c>
      <c r="C30" s="3">
        <v>-126.27</v>
      </c>
      <c r="D30" s="6" t="s">
        <v>188</v>
      </c>
      <c r="E30" s="6" t="s">
        <v>189</v>
      </c>
    </row>
    <row r="31" spans="1:5">
      <c r="A31" s="6" t="s">
        <v>187</v>
      </c>
      <c r="B31" s="6">
        <v>141</v>
      </c>
      <c r="C31" s="3">
        <v>-40.03</v>
      </c>
      <c r="D31" s="6" t="s">
        <v>188</v>
      </c>
      <c r="E31" s="6" t="s">
        <v>189</v>
      </c>
    </row>
    <row r="32" spans="1:5">
      <c r="A32" s="6" t="s">
        <v>190</v>
      </c>
      <c r="B32" s="6">
        <v>13</v>
      </c>
      <c r="C32" s="3">
        <v>-154.33</v>
      </c>
      <c r="D32" s="6" t="s">
        <v>191</v>
      </c>
      <c r="E32" s="6" t="s">
        <v>192</v>
      </c>
    </row>
    <row r="33" spans="1:5">
      <c r="A33" s="6" t="s">
        <v>190</v>
      </c>
      <c r="B33" s="6">
        <v>34</v>
      </c>
      <c r="C33" s="3">
        <v>-43.51</v>
      </c>
      <c r="D33" s="6" t="s">
        <v>191</v>
      </c>
      <c r="E33" s="6" t="s">
        <v>192</v>
      </c>
    </row>
    <row r="34" spans="1:5">
      <c r="A34" s="6" t="s">
        <v>190</v>
      </c>
      <c r="B34" s="6">
        <v>77</v>
      </c>
      <c r="C34" s="3">
        <v>-159.35</v>
      </c>
      <c r="D34" s="6" t="s">
        <v>191</v>
      </c>
      <c r="E34" s="6" t="s">
        <v>192</v>
      </c>
    </row>
    <row r="35" spans="1:5">
      <c r="A35" s="6" t="s">
        <v>190</v>
      </c>
      <c r="B35" s="6">
        <v>113</v>
      </c>
      <c r="C35" s="3">
        <v>-96.83</v>
      </c>
      <c r="D35" s="6" t="s">
        <v>191</v>
      </c>
      <c r="E35" s="6" t="s">
        <v>192</v>
      </c>
    </row>
    <row r="36" spans="1:5">
      <c r="A36" s="6" t="s">
        <v>193</v>
      </c>
      <c r="B36" s="6">
        <v>67</v>
      </c>
      <c r="C36" s="3">
        <v>-23.18</v>
      </c>
      <c r="D36" s="6" t="s">
        <v>194</v>
      </c>
      <c r="E36" s="6" t="s">
        <v>192</v>
      </c>
    </row>
    <row r="37" spans="1:5">
      <c r="A37" s="6" t="s">
        <v>195</v>
      </c>
      <c r="B37" s="6"/>
      <c r="C37" s="3">
        <v>-98.95999999999999</v>
      </c>
      <c r="D37" s="6" t="s">
        <v>196</v>
      </c>
      <c r="E37" s="6" t="s">
        <v>197</v>
      </c>
    </row>
    <row r="38" spans="1:5">
      <c r="A38" s="6" t="s">
        <v>198</v>
      </c>
      <c r="B38" s="6"/>
      <c r="C38" s="3">
        <v>-44.89</v>
      </c>
      <c r="D38" s="6" t="s">
        <v>199</v>
      </c>
      <c r="E38" s="6" t="s">
        <v>200</v>
      </c>
    </row>
    <row r="39" spans="1:5">
      <c r="A39" s="6" t="s">
        <v>201</v>
      </c>
      <c r="B39" s="6"/>
      <c r="C39" s="6"/>
      <c r="D39" s="6" t="s">
        <v>202</v>
      </c>
      <c r="E39" s="6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9"/>
  <sheetViews>
    <sheetView workbookViewId="0"/>
  </sheetViews>
  <sheetFormatPr defaultRowHeight="15"/>
  <cols>
    <col min="1" max="1" width="150.7109375" customWidth="1"/>
  </cols>
  <sheetData>
    <row r="1" spans="1:1">
      <c r="A1" t="s">
        <v>204</v>
      </c>
    </row>
    <row r="2" spans="1:1">
      <c r="A2" t="s">
        <v>205</v>
      </c>
    </row>
    <row r="3" spans="1:1">
      <c r="A3" t="s">
        <v>206</v>
      </c>
    </row>
    <row r="4" spans="1:1">
      <c r="A4" t="s">
        <v>207</v>
      </c>
    </row>
    <row r="5" spans="1:1">
      <c r="A5" t="s">
        <v>208</v>
      </c>
    </row>
    <row r="6" spans="1:1">
      <c r="A6" t="s">
        <v>209</v>
      </c>
    </row>
    <row r="7" spans="1:1">
      <c r="A7" t="s">
        <v>210</v>
      </c>
    </row>
    <row r="9" spans="1:1">
      <c r="A9" t="s">
        <v>211</v>
      </c>
    </row>
    <row r="10" spans="1:1">
      <c r="A10" t="s">
        <v>212</v>
      </c>
    </row>
    <row r="11" spans="1:1">
      <c r="A11" t="s">
        <v>213</v>
      </c>
    </row>
    <row r="12" spans="1:1">
      <c r="A12" t="s">
        <v>214</v>
      </c>
    </row>
    <row r="13" spans="1:1">
      <c r="A13" t="s">
        <v>215</v>
      </c>
    </row>
    <row r="14" spans="1:1">
      <c r="A14" t="s">
        <v>216</v>
      </c>
    </row>
    <row r="16" spans="1:1">
      <c r="A16" t="s">
        <v>217</v>
      </c>
    </row>
    <row r="17" spans="1:1">
      <c r="A17" t="s">
        <v>218</v>
      </c>
    </row>
    <row r="18" spans="1:1">
      <c r="A18" t="s">
        <v>219</v>
      </c>
    </row>
    <row r="19" spans="1:1">
      <c r="A19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Ledger</vt:lpstr>
      <vt:lpstr>P&amp;L</vt:lpstr>
      <vt:lpstr>By account</vt:lpstr>
      <vt:lpstr>Questions</vt:lpstr>
      <vt:lpstr>Notes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2026-11-07T15:27:08Z</dcterms:created>
  <dcterms:modified xsi:type="dcterms:W3CDTF">2026-11-07T15:27:08Z</dcterms:modified>
</cp:coreProperties>
</file>